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945" tabRatio="705" activeTab="0"/>
  </bookViews>
  <sheets>
    <sheet name="申請表" sheetId="1" r:id="rId1"/>
    <sheet name="勞退提繳分級分攤表" sheetId="2" r:id="rId2"/>
    <sheet name="勞保保額分級分攤表" sheetId="3" r:id="rId3"/>
    <sheet name="健保保額分級分攤表" sheetId="4" r:id="rId4"/>
  </sheets>
  <definedNames>
    <definedName name="一般外籍人士">'申請表'!#REF!</definedName>
    <definedName name="一般教職員自付額">'申請表'!$W$35</definedName>
    <definedName name="一般教職員校付額">'申請表'!$X$35</definedName>
    <definedName name="月提繳工資">'申請表'!#REF!</definedName>
    <definedName name="每月應發薪資">'申請表'!#REF!</definedName>
    <definedName name="身份別">'申請表'!$P$23</definedName>
    <definedName name="非一般教職員自付額">'申請表'!$W$36</definedName>
    <definedName name="非一般教職員校付額">'申請表'!$X$36</definedName>
    <definedName name="是否超過65歲">'申請表'!#REF!</definedName>
    <definedName name="健保自付額">'申請表'!#REF!</definedName>
    <definedName name="健保保額">'申請表'!#REF!</definedName>
    <definedName name="健保校付額">'申請表'!#REF!</definedName>
    <definedName name="勞工退休金提撥金額">'申請表'!#REF!</definedName>
    <definedName name="勞保自付額">'申請表'!#REF!</definedName>
    <definedName name="勞保保額">'申請表'!#REF!</definedName>
    <definedName name="勞保校付額">'申請表'!#REF!</definedName>
    <definedName name="勞退自提金額">'申請表'!#REF!</definedName>
    <definedName name="與本國人結婚之外籍人士">'申請表'!#REF!</definedName>
  </definedNames>
  <calcPr fullCalcOnLoad="1"/>
</workbook>
</file>

<file path=xl/sharedStrings.xml><?xml version="1.0" encoding="utf-8"?>
<sst xmlns="http://schemas.openxmlformats.org/spreadsheetml/2006/main" count="157" uniqueCount="101">
  <si>
    <t>投保薪資金額</t>
  </si>
  <si>
    <t>就業保險</t>
  </si>
  <si>
    <t>墊償基金</t>
  </si>
  <si>
    <t>校付額</t>
  </si>
  <si>
    <t>自付額</t>
  </si>
  <si>
    <t>職業災害</t>
  </si>
  <si>
    <t>普通事故保險</t>
  </si>
  <si>
    <t>普通事故保險</t>
  </si>
  <si>
    <t>健保保額</t>
  </si>
  <si>
    <t>【就業保險(自付)＝投保薪資金額×1%(費率)×20%】(65歲以上，非與本國人結婚外籍人士免計)</t>
  </si>
  <si>
    <t>勞退分級對照</t>
  </si>
  <si>
    <t>對照</t>
  </si>
  <si>
    <t>提繳工資</t>
  </si>
  <si>
    <t>雇主負擔</t>
  </si>
  <si>
    <t>雇主負擔</t>
  </si>
  <si>
    <t>【墊償基金(校付)＝投保薪資總額×0.025%】(非技工、工友免計)</t>
  </si>
  <si>
    <t>月投保金額</t>
  </si>
  <si>
    <r>
      <t>【職業災害(校付)＝投保薪資總額×0.09%】</t>
    </r>
    <r>
      <rPr>
        <sz val="11"/>
        <color indexed="10"/>
        <rFont val="標楷體"/>
        <family val="4"/>
      </rPr>
      <t>◎99年度職災費率調整為0.09%</t>
    </r>
  </si>
  <si>
    <t>﹝公、民營事業、機構及有一定雇主之受雇者適用﹞</t>
  </si>
  <si>
    <t>單位：新台幣元</t>
  </si>
  <si>
    <t>被保險人及眷屬負擔金額﹝負擔比率30%﹞</t>
  </si>
  <si>
    <t>【就業保險(校付)＝投保薪資金額×1%(費率)×70%】(65歲以上，非與本國人結婚外籍人士免計)</t>
  </si>
  <si>
    <t>是否加健保</t>
  </si>
  <si>
    <t>全民健康保險保險費負擔金額表(三)</t>
  </si>
  <si>
    <t>投保金額等級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</si>
  <si>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</si>
  <si>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</si>
  <si>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</si>
  <si>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</si>
  <si>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</si>
  <si>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</si>
  <si>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※91.09.01健保費率由4.25%調高為4.55%</t>
  </si>
  <si>
    <t>※94.04.01健保最高保額由87,600提高為131,700</t>
  </si>
  <si>
    <t>※96.01.01健保局調降雇主負擔之眷口數為0.7口</t>
  </si>
  <si>
    <t>※96.08.01健保最低保額由15,840提高為17,280</t>
  </si>
  <si>
    <t>※99.04.01健保最高保額由131,700提高為182,000</t>
  </si>
  <si>
    <t>※99.04.01健保費率由4.55%調高為5.17%</t>
  </si>
  <si>
    <t>※100.01.01健保最低保額由17,280提高為17,880</t>
  </si>
  <si>
    <t>※101.01.01健保最低保額由17,880提高為18,780</t>
  </si>
  <si>
    <t>※102.01.01健保費率由5.17%調降為4.91%</t>
  </si>
  <si>
    <r>
      <t>【自付＝投保薪資金額×</t>
    </r>
    <r>
      <rPr>
        <sz val="11"/>
        <color indexed="10"/>
        <rFont val="標楷體"/>
        <family val="4"/>
      </rPr>
      <t>4.91%</t>
    </r>
    <r>
      <rPr>
        <sz val="11"/>
        <rFont val="標楷體"/>
        <family val="4"/>
      </rPr>
      <t>(費率)×30%】</t>
    </r>
  </si>
  <si>
    <r>
      <t>【校付＝投保薪資金額×</t>
    </r>
    <r>
      <rPr>
        <sz val="11"/>
        <color indexed="10"/>
        <rFont val="標楷體"/>
        <family val="4"/>
      </rPr>
      <t>4.91%</t>
    </r>
    <r>
      <rPr>
        <sz val="11"/>
        <rFont val="標楷體"/>
        <family val="4"/>
      </rPr>
      <t>(費率)×60%×(1＋0.7眷口數)】</t>
    </r>
  </si>
  <si>
    <t>※102.07.01健保最低保額由18,780提高為19,047</t>
  </si>
  <si>
    <t>※103.07.01健保最低保額由19,047提高為19,273</t>
  </si>
  <si>
    <t>勞退自提比率</t>
  </si>
  <si>
    <t>NO</t>
  </si>
  <si>
    <t>YES</t>
  </si>
  <si>
    <t>身分證字號</t>
  </si>
  <si>
    <t>出生年月日</t>
  </si>
  <si>
    <t>申請　單位</t>
  </si>
  <si>
    <t>日薪</t>
  </si>
  <si>
    <t>月薪</t>
  </si>
  <si>
    <t>元</t>
  </si>
  <si>
    <t>勞保保額</t>
  </si>
  <si>
    <t>YES</t>
  </si>
  <si>
    <t>勞保校付＋勞退校付</t>
  </si>
  <si>
    <t>人員基本資料及加退保申請內容</t>
  </si>
  <si>
    <t>活動(計畫)　　　名稱</t>
  </si>
  <si>
    <t>　人事室，則以人事室收件日為加退保生效日。</t>
  </si>
  <si>
    <t>　或誤報等衍生之費用則需單位或計畫自行負擔。</t>
  </si>
  <si>
    <r>
      <rPr>
        <sz val="12"/>
        <rFont val="新細明體"/>
        <family val="1"/>
      </rPr>
      <t>1. 應檢附資料：被保險人身分證影本。</t>
    </r>
  </si>
  <si>
    <r>
      <rPr>
        <sz val="12"/>
        <rFont val="新細明體"/>
        <family val="1"/>
      </rPr>
      <t>2. 因勞保無法追溯加退保，本申請表若未於工作開始日前送至</t>
    </r>
  </si>
  <si>
    <r>
      <rPr>
        <sz val="12"/>
        <rFont val="新細明體"/>
        <family val="1"/>
      </rPr>
      <t>3. 本表所提列薪資及勞保單位負擔部份由會計室扣除預算。</t>
    </r>
  </si>
  <si>
    <r>
      <rPr>
        <sz val="12"/>
        <rFont val="新細明體"/>
        <family val="1"/>
      </rPr>
      <t>4.</t>
    </r>
    <r>
      <rPr>
        <sz val="12"/>
        <rFont val="Times New Roman"/>
        <family val="1"/>
      </rPr>
      <t> </t>
    </r>
    <r>
      <rPr>
        <sz val="12"/>
        <rFont val="新細明體"/>
        <family val="1"/>
      </rPr>
      <t>勞保單位負擔部份應由計畫(活動)預算支應，如有不足部份</t>
    </r>
  </si>
  <si>
    <t>申請單位承辦人：</t>
  </si>
  <si>
    <t>申請單位主管：</t>
  </si>
  <si>
    <t xml:space="preserve"> (計畫主持人)　</t>
  </si>
  <si>
    <t>會計室：</t>
  </si>
  <si>
    <t>人事室：</t>
  </si>
  <si>
    <t>人員　姓名</t>
  </si>
  <si>
    <t>月薪</t>
  </si>
  <si>
    <t>第2人</t>
  </si>
  <si>
    <t>第1人</t>
  </si>
  <si>
    <t>勞保自付</t>
  </si>
  <si>
    <t>勞保校付</t>
  </si>
  <si>
    <t>勞退自提</t>
  </si>
  <si>
    <t>健保自付</t>
  </si>
  <si>
    <t>健保校付</t>
  </si>
  <si>
    <t>月提繳工資</t>
  </si>
  <si>
    <t>第3人</t>
  </si>
  <si>
    <t>工作起日</t>
  </si>
  <si>
    <t>工作迄日</t>
  </si>
  <si>
    <t>薪資</t>
  </si>
  <si>
    <t>日</t>
  </si>
  <si>
    <t>工作日數</t>
  </si>
  <si>
    <t>保費合計</t>
  </si>
  <si>
    <t>元</t>
  </si>
  <si>
    <t>會計科　　　目編號</t>
  </si>
  <si>
    <t>特別計　　劃編號</t>
  </si>
  <si>
    <t xml:space="preserve">★選擇：工作起日加保, 工作迄日退保 </t>
  </si>
  <si>
    <t xml:space="preserve">★選擇：工作起日加保, 工作迄日退保 </t>
  </si>
  <si>
    <t>★選擇：指定工作當日加退保</t>
  </si>
  <si>
    <t>★選擇：指定工作當日加退保</t>
  </si>
  <si>
    <t>◎104.1.1起，因勞工保險條例規定，普通事故保險費率修正為9%</t>
  </si>
  <si>
    <r>
      <t>【普通事故保險(自付)＝投保薪資金額×</t>
    </r>
    <r>
      <rPr>
        <sz val="11"/>
        <color indexed="10"/>
        <rFont val="標楷體"/>
        <family val="4"/>
      </rPr>
      <t>9%(</t>
    </r>
    <r>
      <rPr>
        <sz val="11"/>
        <rFont val="標楷體"/>
        <family val="4"/>
      </rPr>
      <t>費率)×20%】</t>
    </r>
  </si>
  <si>
    <r>
      <t>【普通事故保險(校付)＝投保薪資金額×</t>
    </r>
    <r>
      <rPr>
        <sz val="11"/>
        <color indexed="10"/>
        <rFont val="標楷體"/>
        <family val="4"/>
      </rPr>
      <t>9%</t>
    </r>
    <r>
      <rPr>
        <sz val="11"/>
        <rFont val="標楷體"/>
        <family val="4"/>
      </rPr>
      <t>(費率)×70%】</t>
    </r>
  </si>
  <si>
    <t>分機：</t>
  </si>
  <si>
    <t>輔仁大學臨時工資人員勞保(含勞退)加保申請表</t>
  </si>
  <si>
    <t>※104.07.01健保最低保額由19,273提高為20,008</t>
  </si>
  <si>
    <t>本表自104.7.1起適用</t>
  </si>
  <si>
    <t>（日期輸入格式為國曆，例如：103/1/1）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</si>
</sst>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[$-800404]e/m/d;@"/>
    <numFmt numFmtId="179" formatCode="m&quot;月&quot;d&quot;日&quot;"/>
    <numFmt numFmtId="180" formatCode="0.00_ 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1"/>
      <color indexed="55"/>
      <name val="標楷體"/>
      <family val="4"/>
    </font>
    <font>
      <sz val="11"/>
      <color indexed="17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23"/>
      <name val="新細明體"/>
      <family val="1"/>
    </font>
    <font>
      <sz val="11"/>
      <color indexed="36"/>
      <name val="新細明體"/>
      <family val="1"/>
    </font>
    <font>
      <sz val="11"/>
      <color indexed="60"/>
      <name val="新細明體"/>
      <family val="1"/>
    </font>
    <font>
      <sz val="12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 tint="-0.4999699890613556"/>
      <name val="新細明體"/>
      <family val="1"/>
    </font>
    <font>
      <sz val="11"/>
      <color rgb="FF7030A0"/>
      <name val="新細明體"/>
      <family val="1"/>
    </font>
    <font>
      <sz val="11"/>
      <color theme="9" tint="-0.4999699890613556"/>
      <name val="新細明體"/>
      <family val="1"/>
    </font>
    <font>
      <sz val="12"/>
      <color rgb="FFFF0000"/>
      <name val="新細明體"/>
      <family val="1"/>
    </font>
    <font>
      <sz val="12"/>
      <color rgb="FF0000FF"/>
      <name val="新細明體"/>
      <family val="1"/>
    </font>
    <font>
      <b/>
      <sz val="12"/>
      <color rgb="FF0000FF"/>
      <name val="新細明體"/>
      <family val="1"/>
    </font>
    <font>
      <sz val="12"/>
      <color rgb="FF0070C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double"/>
      <top style="slantDashDot"/>
      <bottom style="thin"/>
    </border>
    <border>
      <left style="thin"/>
      <right/>
      <top style="slantDashDot"/>
      <bottom style="thin"/>
    </border>
    <border>
      <left style="thin"/>
      <right style="thin"/>
      <top style="slantDashDot"/>
      <bottom style="thin"/>
    </border>
    <border>
      <left style="thin"/>
      <right style="medium"/>
      <top style="slantDashDot"/>
      <bottom style="thin"/>
    </border>
    <border>
      <left style="medium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slantDashDot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medium"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25" xfId="0" applyNumberFormat="1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 horizontal="right"/>
    </xf>
    <xf numFmtId="0" fontId="12" fillId="33" borderId="36" xfId="0" applyFont="1" applyFill="1" applyBorder="1" applyAlignment="1">
      <alignment/>
    </xf>
    <xf numFmtId="0" fontId="12" fillId="33" borderId="3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/>
    </xf>
    <xf numFmtId="41" fontId="0" fillId="33" borderId="0" xfId="34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41" fontId="0" fillId="33" borderId="41" xfId="34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41" fontId="0" fillId="33" borderId="32" xfId="34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41" fontId="0" fillId="33" borderId="46" xfId="34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176" fontId="4" fillId="0" borderId="41" xfId="0" applyNumberFormat="1" applyFont="1" applyBorder="1" applyAlignment="1">
      <alignment horizontal="center"/>
    </xf>
    <xf numFmtId="176" fontId="4" fillId="0" borderId="50" xfId="0" applyNumberFormat="1" applyFont="1" applyBorder="1" applyAlignment="1">
      <alignment horizontal="center"/>
    </xf>
    <xf numFmtId="176" fontId="7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vertical="center"/>
      <protection/>
    </xf>
    <xf numFmtId="41" fontId="5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41" fontId="0" fillId="0" borderId="52" xfId="0" applyNumberFormat="1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4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53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176" fontId="17" fillId="0" borderId="0" xfId="0" applyNumberFormat="1" applyFont="1" applyFill="1" applyBorder="1" applyAlignment="1" applyProtection="1">
      <alignment horizontal="left" vertical="center" wrapText="1"/>
      <protection/>
    </xf>
    <xf numFmtId="177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17" fillId="7" borderId="0" xfId="0" applyFont="1" applyFill="1" applyBorder="1" applyAlignment="1" applyProtection="1">
      <alignment horizontal="center" vertical="center" wrapText="1"/>
      <protection/>
    </xf>
    <xf numFmtId="177" fontId="17" fillId="7" borderId="0" xfId="0" applyNumberFormat="1" applyFont="1" applyFill="1" applyBorder="1" applyAlignment="1" applyProtection="1">
      <alignment horizontal="center" vertical="center" wrapText="1"/>
      <protection/>
    </xf>
    <xf numFmtId="0" fontId="17" fillId="7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177" fontId="17" fillId="4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7" fillId="4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177" fontId="17" fillId="34" borderId="0" xfId="0" applyNumberFormat="1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177" fontId="17" fillId="7" borderId="0" xfId="0" applyNumberFormat="1" applyFont="1" applyFill="1" applyBorder="1" applyAlignment="1" applyProtection="1">
      <alignment horizontal="left" vertical="center" wrapText="1"/>
      <protection/>
    </xf>
    <xf numFmtId="177" fontId="17" fillId="4" borderId="0" xfId="0" applyNumberFormat="1" applyFont="1" applyFill="1" applyBorder="1" applyAlignment="1" applyProtection="1">
      <alignment horizontal="left" vertical="center" wrapText="1"/>
      <protection/>
    </xf>
    <xf numFmtId="177" fontId="1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177" fontId="17" fillId="0" borderId="0" xfId="0" applyNumberFormat="1" applyFont="1" applyFill="1" applyBorder="1" applyAlignment="1" applyProtection="1">
      <alignment horizontal="center" vertical="center" wrapText="1"/>
      <protection/>
    </xf>
    <xf numFmtId="9" fontId="6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1" fontId="0" fillId="0" borderId="46" xfId="0" applyNumberFormat="1" applyFont="1" applyFill="1" applyBorder="1" applyAlignment="1" applyProtection="1">
      <alignment horizontal="center" vertical="center"/>
      <protection/>
    </xf>
    <xf numFmtId="41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9" fontId="17" fillId="0" borderId="0" xfId="0" applyNumberFormat="1" applyFont="1" applyFill="1" applyBorder="1" applyAlignment="1" applyProtection="1">
      <alignment horizontal="left" vertical="center" wrapText="1"/>
      <protection/>
    </xf>
    <xf numFmtId="9" fontId="18" fillId="0" borderId="0" xfId="0" applyNumberFormat="1" applyFont="1" applyFill="1" applyBorder="1" applyAlignment="1" applyProtection="1">
      <alignment horizontal="center" vertical="center" wrapText="1"/>
      <protection/>
    </xf>
    <xf numFmtId="176" fontId="63" fillId="0" borderId="22" xfId="0" applyNumberFormat="1" applyFont="1" applyFill="1" applyBorder="1" applyAlignment="1" applyProtection="1">
      <alignment vertical="center"/>
      <protection locked="0"/>
    </xf>
    <xf numFmtId="176" fontId="63" fillId="0" borderId="18" xfId="0" applyNumberFormat="1" applyFont="1" applyFill="1" applyBorder="1" applyAlignment="1" applyProtection="1">
      <alignment vertical="center"/>
      <protection locked="0"/>
    </xf>
    <xf numFmtId="178" fontId="63" fillId="0" borderId="19" xfId="0" applyNumberFormat="1" applyFont="1" applyFill="1" applyBorder="1" applyAlignment="1" applyProtection="1">
      <alignment horizontal="center" vertical="center"/>
      <protection locked="0"/>
    </xf>
    <xf numFmtId="0" fontId="64" fillId="0" borderId="22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vertical="top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18" fillId="7" borderId="0" xfId="0" applyFont="1" applyFill="1" applyBorder="1" applyAlignment="1" applyProtection="1">
      <alignment horizontal="center" vertical="center" textRotation="255" wrapText="1"/>
      <protection/>
    </xf>
    <xf numFmtId="0" fontId="18" fillId="4" borderId="0" xfId="0" applyFont="1" applyFill="1" applyBorder="1" applyAlignment="1" applyProtection="1">
      <alignment horizontal="center" vertical="center" textRotation="255" wrapText="1"/>
      <protection/>
    </xf>
    <xf numFmtId="0" fontId="18" fillId="34" borderId="0" xfId="0" applyFont="1" applyFill="1" applyBorder="1" applyAlignment="1" applyProtection="1">
      <alignment horizontal="center" vertical="center" textRotation="255" wrapText="1"/>
      <protection/>
    </xf>
    <xf numFmtId="0" fontId="63" fillId="0" borderId="56" xfId="0" applyFont="1" applyFill="1" applyBorder="1" applyAlignment="1" applyProtection="1">
      <alignment horizontal="center" vertical="center" shrinkToFit="1"/>
      <protection locked="0"/>
    </xf>
    <xf numFmtId="0" fontId="63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65" fillId="0" borderId="58" xfId="0" applyFont="1" applyFill="1" applyBorder="1" applyAlignment="1" applyProtection="1">
      <alignment horizontal="center" vertical="center"/>
      <protection locked="0"/>
    </xf>
    <xf numFmtId="0" fontId="65" fillId="0" borderId="59" xfId="0" applyFont="1" applyFill="1" applyBorder="1" applyAlignment="1" applyProtection="1">
      <alignment horizontal="center" vertical="center"/>
      <protection locked="0"/>
    </xf>
    <xf numFmtId="0" fontId="65" fillId="0" borderId="60" xfId="0" applyFont="1" applyFill="1" applyBorder="1" applyAlignment="1" applyProtection="1">
      <alignment horizontal="center" vertical="center"/>
      <protection locked="0"/>
    </xf>
    <xf numFmtId="0" fontId="63" fillId="0" borderId="22" xfId="0" applyFont="1" applyFill="1" applyBorder="1" applyAlignment="1" applyProtection="1">
      <alignment horizontal="center" vertical="center"/>
      <protection locked="0"/>
    </xf>
    <xf numFmtId="0" fontId="63" fillId="0" borderId="54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14" fontId="63" fillId="0" borderId="22" xfId="0" applyNumberFormat="1" applyFont="1" applyFill="1" applyBorder="1" applyAlignment="1" applyProtection="1">
      <alignment horizontal="center" vertical="center"/>
      <protection locked="0"/>
    </xf>
    <xf numFmtId="0" fontId="63" fillId="0" borderId="58" xfId="0" applyFont="1" applyFill="1" applyBorder="1" applyAlignment="1" applyProtection="1">
      <alignment horizontal="center" vertical="center"/>
      <protection locked="0"/>
    </xf>
    <xf numFmtId="0" fontId="63" fillId="0" borderId="60" xfId="0" applyFont="1" applyFill="1" applyBorder="1" applyAlignment="1" applyProtection="1">
      <alignment horizontal="center" vertical="center"/>
      <protection locked="0"/>
    </xf>
    <xf numFmtId="179" fontId="63" fillId="0" borderId="56" xfId="0" applyNumberFormat="1" applyFont="1" applyFill="1" applyBorder="1" applyAlignment="1" applyProtection="1">
      <alignment horizontal="center" vertical="center"/>
      <protection locked="0"/>
    </xf>
    <xf numFmtId="0" fontId="63" fillId="0" borderId="56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top"/>
      <protection/>
    </xf>
    <xf numFmtId="0" fontId="19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right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63" fillId="0" borderId="18" xfId="0" applyFont="1" applyFill="1" applyBorder="1" applyAlignment="1" applyProtection="1">
      <alignment horizontal="center" vertical="center"/>
      <protection locked="0"/>
    </xf>
    <xf numFmtId="0" fontId="63" fillId="0" borderId="38" xfId="0" applyFont="1" applyFill="1" applyBorder="1" applyAlignment="1" applyProtection="1">
      <alignment horizontal="center" vertical="center"/>
      <protection locked="0"/>
    </xf>
    <xf numFmtId="0" fontId="63" fillId="0" borderId="6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63" fillId="0" borderId="19" xfId="0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33" borderId="70" xfId="0" applyFont="1" applyFill="1" applyBorder="1" applyAlignment="1">
      <alignment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71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  <numFmt numFmtId="180" formatCode="0.00_ "/>
      <border/>
    </dxf>
    <dxf>
      <font>
        <strike/>
        <color theme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H4" sqref="H4:K4"/>
    </sheetView>
  </sheetViews>
  <sheetFormatPr defaultColWidth="9.00390625" defaultRowHeight="24" customHeight="1"/>
  <cols>
    <col min="1" max="4" width="7.625" style="88" customWidth="1"/>
    <col min="5" max="5" width="5.625" style="86" customWidth="1"/>
    <col min="6" max="6" width="7.625" style="86" customWidth="1"/>
    <col min="7" max="7" width="3.625" style="145" customWidth="1"/>
    <col min="8" max="8" width="9.625" style="86" customWidth="1"/>
    <col min="9" max="11" width="9.625" style="88" customWidth="1"/>
    <col min="12" max="12" width="5.625" style="88" customWidth="1"/>
    <col min="13" max="13" width="4.625" style="88" customWidth="1"/>
    <col min="14" max="15" width="7.625" style="88" customWidth="1"/>
    <col min="16" max="16" width="5.625" style="88" customWidth="1"/>
    <col min="17" max="17" width="7.625" style="88" customWidth="1"/>
    <col min="18" max="18" width="4.625" style="88" customWidth="1"/>
    <col min="19" max="20" width="7.625" style="88" customWidth="1"/>
    <col min="21" max="23" width="8.625" style="88" customWidth="1"/>
    <col min="24" max="16384" width="9.00390625" style="88" customWidth="1"/>
  </cols>
  <sheetData>
    <row r="1" spans="1:18" s="94" customFormat="1" ht="27.75" customHeight="1">
      <c r="A1" s="214"/>
      <c r="B1" s="214"/>
      <c r="C1" s="214"/>
      <c r="D1" s="213" t="s">
        <v>97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5" t="s">
        <v>99</v>
      </c>
      <c r="P1" s="215"/>
      <c r="Q1" s="215"/>
      <c r="R1" s="215"/>
    </row>
    <row r="2" spans="1:18" s="86" customFormat="1" ht="42" customHeight="1">
      <c r="A2" s="143" t="s">
        <v>49</v>
      </c>
      <c r="B2" s="227"/>
      <c r="C2" s="227"/>
      <c r="D2" s="227"/>
      <c r="E2" s="226" t="s">
        <v>57</v>
      </c>
      <c r="F2" s="226"/>
      <c r="G2" s="223"/>
      <c r="H2" s="225"/>
      <c r="I2" s="225"/>
      <c r="J2" s="224"/>
      <c r="K2" s="158" t="s">
        <v>88</v>
      </c>
      <c r="L2" s="223"/>
      <c r="M2" s="225"/>
      <c r="N2" s="224"/>
      <c r="O2" s="143" t="s">
        <v>87</v>
      </c>
      <c r="P2" s="218"/>
      <c r="Q2" s="218"/>
      <c r="R2" s="219"/>
    </row>
    <row r="3" spans="1:11" s="92" customFormat="1" ht="27.75" customHeight="1" thickBot="1">
      <c r="A3" s="91" t="s">
        <v>56</v>
      </c>
      <c r="B3" s="91"/>
      <c r="C3" s="91"/>
      <c r="D3" s="91"/>
      <c r="E3" s="91"/>
      <c r="F3" s="91"/>
      <c r="G3" s="146"/>
      <c r="H3" s="159" t="s">
        <v>100</v>
      </c>
      <c r="I3" s="159"/>
      <c r="J3" s="93"/>
      <c r="K3" s="93"/>
    </row>
    <row r="4" spans="1:18" s="86" customFormat="1" ht="27.75" customHeight="1">
      <c r="A4" s="222" t="s">
        <v>69</v>
      </c>
      <c r="B4" s="207"/>
      <c r="C4" s="209"/>
      <c r="D4" s="210"/>
      <c r="E4" s="198" t="s">
        <v>82</v>
      </c>
      <c r="F4" s="198"/>
      <c r="G4" s="198"/>
      <c r="H4" s="199" t="s">
        <v>89</v>
      </c>
      <c r="I4" s="200"/>
      <c r="J4" s="200"/>
      <c r="K4" s="201"/>
      <c r="L4" s="198" t="s">
        <v>84</v>
      </c>
      <c r="M4" s="198"/>
      <c r="N4" s="206" t="s">
        <v>55</v>
      </c>
      <c r="O4" s="220"/>
      <c r="P4" s="207"/>
      <c r="Q4" s="206" t="s">
        <v>85</v>
      </c>
      <c r="R4" s="207"/>
    </row>
    <row r="5" spans="1:18" s="86" customFormat="1" ht="27.75" customHeight="1">
      <c r="A5" s="204" t="s">
        <v>47</v>
      </c>
      <c r="B5" s="205"/>
      <c r="C5" s="223"/>
      <c r="D5" s="224"/>
      <c r="E5" s="117" t="s">
        <v>51</v>
      </c>
      <c r="F5" s="175"/>
      <c r="G5" s="153" t="s">
        <v>52</v>
      </c>
      <c r="H5" s="117" t="s">
        <v>80</v>
      </c>
      <c r="I5" s="176"/>
      <c r="J5" s="117" t="s">
        <v>81</v>
      </c>
      <c r="K5" s="176"/>
      <c r="L5" s="221" t="str">
        <f>IF($H4=$B$23,CONCATENATE(DAYS360(I5,K5)+1," 日"),"自填於下欄")</f>
        <v>1 日</v>
      </c>
      <c r="M5" s="221"/>
      <c r="N5" s="166">
        <f>IF(F5&gt;0,I26,I26/30)</f>
        <v>0</v>
      </c>
      <c r="O5" s="167">
        <f>IF(F5&gt;0,K26,K26/30)</f>
        <v>0</v>
      </c>
      <c r="P5" s="95" t="str">
        <f>IF(F5&gt;0,"元/月","元/日")</f>
        <v>元/日</v>
      </c>
      <c r="Q5" s="166">
        <f>IF(F5&gt;0,(N5+O5)*((DAYS360(I5,K5))+1)/30,IF(L5&lt;&gt;"自填於下欄",(N5+O5)*((DAYS360(I5,K5)+1)),(N5+O5)*L6))</f>
        <v>0</v>
      </c>
      <c r="R5" s="168" t="s">
        <v>52</v>
      </c>
    </row>
    <row r="6" spans="1:18" s="86" customFormat="1" ht="27.75" customHeight="1" thickBot="1">
      <c r="A6" s="216" t="s">
        <v>48</v>
      </c>
      <c r="B6" s="217"/>
      <c r="C6" s="208"/>
      <c r="D6" s="203"/>
      <c r="E6" s="114" t="s">
        <v>50</v>
      </c>
      <c r="F6" s="174"/>
      <c r="G6" s="154" t="s">
        <v>52</v>
      </c>
      <c r="H6" s="155" t="str">
        <f>IF($H4=$B$23," ","詳列工作日：")</f>
        <v> </v>
      </c>
      <c r="I6" s="211"/>
      <c r="J6" s="212"/>
      <c r="K6" s="203"/>
      <c r="L6" s="177">
        <v>2</v>
      </c>
      <c r="M6" s="154" t="s">
        <v>83</v>
      </c>
      <c r="N6" s="162">
        <f>IF(F5&gt;0,I26,I26/30)</f>
        <v>0</v>
      </c>
      <c r="O6" s="163">
        <f>IF(F5&gt;0,K26,K26/30)</f>
        <v>0</v>
      </c>
      <c r="P6" s="164" t="str">
        <f>IF(F5&gt;0,"元/月","元/日")</f>
        <v>元/日</v>
      </c>
      <c r="Q6" s="162">
        <f>IF(F5&gt;0,(N5+O5)*(DAYS360(I5,K5))/30,IF(L5="自填於下欄",(N5+O5)*L6,0))</f>
        <v>0</v>
      </c>
      <c r="R6" s="164" t="s">
        <v>86</v>
      </c>
    </row>
    <row r="7" spans="1:22" s="86" customFormat="1" ht="9.75" customHeight="1" thickBot="1">
      <c r="A7" s="89"/>
      <c r="B7" s="89"/>
      <c r="C7" s="87"/>
      <c r="D7" s="87"/>
      <c r="G7" s="145"/>
      <c r="I7" s="89"/>
      <c r="J7" s="89"/>
      <c r="K7" s="89"/>
      <c r="L7" s="89"/>
      <c r="M7" s="90"/>
      <c r="N7" s="89"/>
      <c r="O7" s="165"/>
      <c r="P7" s="165"/>
      <c r="Q7" s="89"/>
      <c r="R7" s="87"/>
      <c r="S7" s="87"/>
      <c r="T7" s="87"/>
      <c r="U7" s="87"/>
      <c r="V7" s="87"/>
    </row>
    <row r="8" spans="1:22" s="97" customFormat="1" ht="27.75" customHeight="1">
      <c r="A8" s="222" t="s">
        <v>69</v>
      </c>
      <c r="B8" s="207"/>
      <c r="C8" s="209"/>
      <c r="D8" s="210"/>
      <c r="E8" s="198" t="s">
        <v>82</v>
      </c>
      <c r="F8" s="198"/>
      <c r="G8" s="198"/>
      <c r="H8" s="199" t="s">
        <v>89</v>
      </c>
      <c r="I8" s="200"/>
      <c r="J8" s="200"/>
      <c r="K8" s="201"/>
      <c r="L8" s="198" t="s">
        <v>84</v>
      </c>
      <c r="M8" s="198"/>
      <c r="N8" s="206" t="s">
        <v>55</v>
      </c>
      <c r="O8" s="220"/>
      <c r="P8" s="207"/>
      <c r="Q8" s="206" t="s">
        <v>85</v>
      </c>
      <c r="R8" s="207"/>
      <c r="S8" s="87"/>
      <c r="T8" s="87"/>
      <c r="U8" s="87"/>
      <c r="V8" s="87"/>
    </row>
    <row r="9" spans="1:22" s="97" customFormat="1" ht="27.75" customHeight="1">
      <c r="A9" s="204" t="s">
        <v>47</v>
      </c>
      <c r="B9" s="205"/>
      <c r="C9" s="223"/>
      <c r="D9" s="224"/>
      <c r="E9" s="117" t="s">
        <v>51</v>
      </c>
      <c r="F9" s="175"/>
      <c r="G9" s="153" t="s">
        <v>52</v>
      </c>
      <c r="H9" s="117" t="s">
        <v>80</v>
      </c>
      <c r="I9" s="176"/>
      <c r="J9" s="117" t="s">
        <v>81</v>
      </c>
      <c r="K9" s="176"/>
      <c r="L9" s="221" t="str">
        <f>IF($H8=$B$23,CONCATENATE(DAYS360(I9,K9)+1," 日"),"自填於下欄")</f>
        <v>1 日</v>
      </c>
      <c r="M9" s="221"/>
      <c r="N9" s="166">
        <f>IF(F9&gt;0,I31,I31/30)</f>
        <v>0</v>
      </c>
      <c r="O9" s="167">
        <f>IF(F9&gt;0,K31,K31/30)</f>
        <v>0</v>
      </c>
      <c r="P9" s="95" t="str">
        <f>IF(F9&gt;0,"元/月","元/日")</f>
        <v>元/日</v>
      </c>
      <c r="Q9" s="166">
        <f>IF(F9&gt;0,(N9+O9)*(DAYS360(I9,K9)+1)/30,IF(L9&lt;&gt;"自填於下欄",(N9+O9)*(DAYS360(I9,K9)+1),(N9+O9)*L10))</f>
        <v>0</v>
      </c>
      <c r="R9" s="168" t="s">
        <v>52</v>
      </c>
      <c r="U9" s="87"/>
      <c r="V9" s="87"/>
    </row>
    <row r="10" spans="1:22" s="97" customFormat="1" ht="27.75" customHeight="1" thickBot="1">
      <c r="A10" s="216" t="s">
        <v>48</v>
      </c>
      <c r="B10" s="217"/>
      <c r="C10" s="202"/>
      <c r="D10" s="203"/>
      <c r="E10" s="114" t="s">
        <v>50</v>
      </c>
      <c r="F10" s="174"/>
      <c r="G10" s="154" t="s">
        <v>52</v>
      </c>
      <c r="H10" s="155" t="str">
        <f>IF($H8=$B$23," ","詳列工作日：")</f>
        <v> </v>
      </c>
      <c r="I10" s="212"/>
      <c r="J10" s="212"/>
      <c r="K10" s="203"/>
      <c r="L10" s="177">
        <v>1</v>
      </c>
      <c r="M10" s="154" t="s">
        <v>83</v>
      </c>
      <c r="N10" s="162">
        <f>IF(F9&gt;0,I31,I31/30)</f>
        <v>0</v>
      </c>
      <c r="O10" s="163">
        <f>IF(F9&gt;0,K31,K31/30)</f>
        <v>0</v>
      </c>
      <c r="P10" s="164" t="str">
        <f>IF(F9&gt;0,"元/月","元/日")</f>
        <v>元/日</v>
      </c>
      <c r="Q10" s="162">
        <f>IF(F9&gt;0,(N9+O9)*(DAYS360(I9,K9))/30,IF(L9="自填於下欄",(N9+O9)*L10,0))</f>
        <v>0</v>
      </c>
      <c r="R10" s="164" t="s">
        <v>86</v>
      </c>
      <c r="S10" s="144"/>
      <c r="T10" s="89"/>
      <c r="U10" s="87"/>
      <c r="V10" s="87"/>
    </row>
    <row r="11" spans="1:22" s="97" customFormat="1" ht="9.75" customHeight="1" thickBot="1">
      <c r="A11" s="89"/>
      <c r="B11" s="89"/>
      <c r="C11" s="87"/>
      <c r="D11" s="87"/>
      <c r="G11" s="147"/>
      <c r="I11" s="89"/>
      <c r="J11" s="89"/>
      <c r="K11" s="89"/>
      <c r="L11" s="89"/>
      <c r="M11" s="90"/>
      <c r="N11" s="89"/>
      <c r="O11" s="165"/>
      <c r="P11" s="165"/>
      <c r="Q11" s="89"/>
      <c r="R11" s="87"/>
      <c r="S11" s="87"/>
      <c r="T11" s="87"/>
      <c r="U11" s="87"/>
      <c r="V11" s="87"/>
    </row>
    <row r="12" spans="1:22" s="97" customFormat="1" ht="27.75" customHeight="1">
      <c r="A12" s="222" t="s">
        <v>69</v>
      </c>
      <c r="B12" s="207"/>
      <c r="C12" s="209"/>
      <c r="D12" s="210"/>
      <c r="E12" s="198" t="s">
        <v>82</v>
      </c>
      <c r="F12" s="198"/>
      <c r="G12" s="198"/>
      <c r="H12" s="199" t="s">
        <v>92</v>
      </c>
      <c r="I12" s="200"/>
      <c r="J12" s="200"/>
      <c r="K12" s="201"/>
      <c r="L12" s="198" t="s">
        <v>84</v>
      </c>
      <c r="M12" s="198"/>
      <c r="N12" s="206" t="s">
        <v>55</v>
      </c>
      <c r="O12" s="220"/>
      <c r="P12" s="207"/>
      <c r="Q12" s="206" t="s">
        <v>85</v>
      </c>
      <c r="R12" s="207"/>
      <c r="S12" s="87"/>
      <c r="T12" s="87"/>
      <c r="U12" s="87"/>
      <c r="V12" s="87"/>
    </row>
    <row r="13" spans="1:22" s="97" customFormat="1" ht="27.75" customHeight="1">
      <c r="A13" s="204" t="s">
        <v>47</v>
      </c>
      <c r="B13" s="205"/>
      <c r="C13" s="223"/>
      <c r="D13" s="224"/>
      <c r="E13" s="117" t="s">
        <v>51</v>
      </c>
      <c r="F13" s="175"/>
      <c r="G13" s="153" t="s">
        <v>52</v>
      </c>
      <c r="H13" s="117" t="s">
        <v>80</v>
      </c>
      <c r="I13" s="176"/>
      <c r="J13" s="117" t="s">
        <v>81</v>
      </c>
      <c r="K13" s="176"/>
      <c r="L13" s="221" t="str">
        <f>IF($H12=$B$23,CONCATENATE(DAYS360(I13,K13)+1," 日"),"自填於下欄")</f>
        <v>自填於下欄</v>
      </c>
      <c r="M13" s="221"/>
      <c r="N13" s="166">
        <f>IF(F13&gt;0,I36,I36/30)</f>
        <v>0</v>
      </c>
      <c r="O13" s="167">
        <f>IF(F13&gt;0,K36,K36/30)</f>
        <v>0</v>
      </c>
      <c r="P13" s="168" t="str">
        <f>IF(F13&gt;0,"元/月","元/日")</f>
        <v>元/日</v>
      </c>
      <c r="Q13" s="166">
        <f>IF(F13&gt;0,(N13+O13)*(DAYS360(I13,K13)+1)/30,IF(L13&lt;&gt;"自填於下欄",(N13+O13)*(DAYS360(I13,K13)+1),(N13+O13)*L14))</f>
        <v>0</v>
      </c>
      <c r="R13" s="168" t="s">
        <v>52</v>
      </c>
      <c r="S13" s="87"/>
      <c r="T13" s="87"/>
      <c r="U13" s="87"/>
      <c r="V13" s="87"/>
    </row>
    <row r="14" spans="1:22" s="97" customFormat="1" ht="27.75" customHeight="1" thickBot="1">
      <c r="A14" s="216" t="s">
        <v>48</v>
      </c>
      <c r="B14" s="217"/>
      <c r="C14" s="202"/>
      <c r="D14" s="203"/>
      <c r="E14" s="114" t="s">
        <v>50</v>
      </c>
      <c r="F14" s="174"/>
      <c r="G14" s="154" t="s">
        <v>52</v>
      </c>
      <c r="H14" s="155" t="str">
        <f>IF($H12=$B$23," ","詳列工作日：")</f>
        <v>詳列工作日：</v>
      </c>
      <c r="I14" s="196"/>
      <c r="J14" s="196"/>
      <c r="K14" s="197"/>
      <c r="L14" s="177"/>
      <c r="M14" s="154" t="s">
        <v>83</v>
      </c>
      <c r="N14" s="162">
        <f>IF(F13&gt;0,I36,I36/30)</f>
        <v>0</v>
      </c>
      <c r="O14" s="163">
        <f>IF(F13&gt;0,K36,K36/30)</f>
        <v>0</v>
      </c>
      <c r="P14" s="164" t="str">
        <f>IF(F13&gt;0,"元/月","元/日")</f>
        <v>元/日</v>
      </c>
      <c r="Q14" s="162">
        <f>IF(F13&gt;0,(N13+O13)*(DAYS360(I13,K13))/30,IF(L13="自填於下欄",(N13+O13)*L14,0))</f>
        <v>0</v>
      </c>
      <c r="R14" s="164" t="s">
        <v>86</v>
      </c>
      <c r="S14" s="87"/>
      <c r="T14" s="87"/>
      <c r="U14" s="87"/>
      <c r="V14" s="87"/>
    </row>
    <row r="15" spans="1:18" s="97" customFormat="1" ht="9.75" customHeight="1">
      <c r="A15" s="98"/>
      <c r="B15" s="98"/>
      <c r="C15" s="99"/>
      <c r="D15" s="99"/>
      <c r="E15" s="98"/>
      <c r="F15" s="98"/>
      <c r="G15" s="148"/>
      <c r="H15" s="98"/>
      <c r="I15" s="100"/>
      <c r="J15" s="98"/>
      <c r="K15" s="101"/>
      <c r="L15" s="101"/>
      <c r="M15" s="98"/>
      <c r="N15" s="99"/>
      <c r="O15" s="99"/>
      <c r="P15" s="99"/>
      <c r="Q15" s="99"/>
      <c r="R15" s="99"/>
    </row>
    <row r="16" spans="1:18" s="86" customFormat="1" ht="24" customHeight="1">
      <c r="A16" s="169" t="s">
        <v>60</v>
      </c>
      <c r="B16" s="95"/>
      <c r="C16" s="103"/>
      <c r="D16" s="103"/>
      <c r="E16" s="95"/>
      <c r="F16" s="95"/>
      <c r="G16" s="116"/>
      <c r="H16" s="95"/>
      <c r="I16" s="96"/>
      <c r="J16" s="178" t="s">
        <v>64</v>
      </c>
      <c r="K16" s="179"/>
      <c r="L16" s="179"/>
      <c r="M16" s="180"/>
      <c r="N16" s="179"/>
      <c r="O16" s="181" t="s">
        <v>65</v>
      </c>
      <c r="P16" s="179"/>
      <c r="Q16" s="179"/>
      <c r="R16" s="182"/>
    </row>
    <row r="17" spans="1:18" s="86" customFormat="1" ht="24" customHeight="1">
      <c r="A17" s="170" t="s">
        <v>61</v>
      </c>
      <c r="B17" s="89"/>
      <c r="C17" s="87"/>
      <c r="D17" s="87"/>
      <c r="E17" s="89"/>
      <c r="F17" s="89"/>
      <c r="G17" s="102"/>
      <c r="H17" s="89"/>
      <c r="I17" s="108"/>
      <c r="J17" s="183"/>
      <c r="K17" s="184"/>
      <c r="L17" s="184"/>
      <c r="M17" s="160"/>
      <c r="N17" s="161"/>
      <c r="O17" s="185" t="s">
        <v>66</v>
      </c>
      <c r="P17" s="186"/>
      <c r="Q17" s="161"/>
      <c r="R17" s="187"/>
    </row>
    <row r="18" spans="1:18" s="86" customFormat="1" ht="24" customHeight="1">
      <c r="A18" s="170" t="s">
        <v>58</v>
      </c>
      <c r="B18" s="89"/>
      <c r="C18" s="87"/>
      <c r="D18" s="87"/>
      <c r="E18" s="89"/>
      <c r="F18" s="89"/>
      <c r="G18" s="102"/>
      <c r="H18" s="89"/>
      <c r="I18" s="113"/>
      <c r="J18" s="188" t="s">
        <v>96</v>
      </c>
      <c r="K18" s="189"/>
      <c r="L18" s="189"/>
      <c r="M18" s="190"/>
      <c r="N18" s="191"/>
      <c r="O18" s="191"/>
      <c r="P18" s="191"/>
      <c r="Q18" s="191"/>
      <c r="R18" s="192"/>
    </row>
    <row r="19" spans="1:18" s="86" customFormat="1" ht="24" customHeight="1">
      <c r="A19" s="170" t="s">
        <v>62</v>
      </c>
      <c r="B19" s="89"/>
      <c r="C19" s="87"/>
      <c r="D19" s="87"/>
      <c r="E19" s="89"/>
      <c r="F19" s="89"/>
      <c r="G19" s="102"/>
      <c r="H19" s="89"/>
      <c r="I19" s="108"/>
      <c r="J19" s="115" t="s">
        <v>67</v>
      </c>
      <c r="K19" s="105"/>
      <c r="L19" s="105"/>
      <c r="M19" s="116"/>
      <c r="N19" s="115" t="s">
        <v>68</v>
      </c>
      <c r="O19" s="116"/>
      <c r="P19" s="116"/>
      <c r="Q19" s="116"/>
      <c r="R19" s="96"/>
    </row>
    <row r="20" spans="1:18" s="86" customFormat="1" ht="24" customHeight="1">
      <c r="A20" s="170" t="s">
        <v>63</v>
      </c>
      <c r="B20" s="89"/>
      <c r="C20" s="87"/>
      <c r="D20" s="87"/>
      <c r="E20" s="89"/>
      <c r="F20" s="89"/>
      <c r="G20" s="102"/>
      <c r="H20" s="89"/>
      <c r="I20" s="108"/>
      <c r="J20" s="106"/>
      <c r="K20" s="107"/>
      <c r="L20" s="107"/>
      <c r="M20" s="102"/>
      <c r="N20" s="106"/>
      <c r="O20" s="102"/>
      <c r="P20" s="102"/>
      <c r="Q20" s="102"/>
      <c r="R20" s="108"/>
    </row>
    <row r="21" spans="1:18" s="86" customFormat="1" ht="24" customHeight="1">
      <c r="A21" s="112" t="s">
        <v>59</v>
      </c>
      <c r="B21" s="104"/>
      <c r="C21" s="104"/>
      <c r="D21" s="104"/>
      <c r="E21" s="104"/>
      <c r="F21" s="104"/>
      <c r="G21" s="110"/>
      <c r="H21" s="104"/>
      <c r="I21" s="111"/>
      <c r="J21" s="109"/>
      <c r="K21" s="110"/>
      <c r="L21" s="110"/>
      <c r="M21" s="110"/>
      <c r="N21" s="109"/>
      <c r="O21" s="110"/>
      <c r="P21" s="110"/>
      <c r="Q21" s="110"/>
      <c r="R21" s="111"/>
    </row>
    <row r="22" spans="1:18" s="86" customFormat="1" ht="34.5" customHeight="1" hidden="1">
      <c r="A22" s="87"/>
      <c r="B22" s="87"/>
      <c r="C22" s="87"/>
      <c r="D22" s="87"/>
      <c r="E22" s="87"/>
      <c r="F22" s="87"/>
      <c r="G22" s="102"/>
      <c r="H22" s="87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2:27" s="123" customFormat="1" ht="34.5" customHeight="1" hidden="1">
      <c r="B23" s="128" t="s">
        <v>90</v>
      </c>
      <c r="C23" s="128"/>
      <c r="E23" s="156"/>
      <c r="G23" s="193" t="s">
        <v>72</v>
      </c>
      <c r="H23" s="129" t="s">
        <v>70</v>
      </c>
      <c r="I23" s="149">
        <f>IF(IF(F5=0,F6,0)&gt;0,F6*30,F5)</f>
        <v>0</v>
      </c>
      <c r="J23" s="129"/>
      <c r="K23" s="129"/>
      <c r="L23" s="129"/>
      <c r="M23" s="129"/>
      <c r="N23" s="129"/>
      <c r="O23" s="129"/>
      <c r="S23" s="125"/>
      <c r="T23" s="125"/>
      <c r="U23" s="126"/>
      <c r="V23" s="125"/>
      <c r="W23" s="127"/>
      <c r="X23" s="125"/>
      <c r="Y23" s="127"/>
      <c r="Z23" s="125"/>
      <c r="AA23" s="125"/>
    </row>
    <row r="24" spans="2:27" s="123" customFormat="1" ht="34.5" customHeight="1" hidden="1">
      <c r="B24" s="128" t="s">
        <v>91</v>
      </c>
      <c r="C24" s="128"/>
      <c r="G24" s="193"/>
      <c r="H24" s="129" t="s">
        <v>53</v>
      </c>
      <c r="I24" s="149">
        <f>LOOKUP('申請表'!I23,'勞保保額分級分攤表'!$A:$A,'勞保保額分級分攤表'!$B:$B)</f>
        <v>0</v>
      </c>
      <c r="J24" s="129" t="s">
        <v>78</v>
      </c>
      <c r="K24" s="130">
        <f>VLOOKUP('申請表'!I23,'勞退提繳分級分攤表'!$B$2:$D$64,2)</f>
        <v>0</v>
      </c>
      <c r="L24" s="129"/>
      <c r="M24" s="129"/>
      <c r="N24" s="129" t="s">
        <v>8</v>
      </c>
      <c r="O24" s="130">
        <f>IF('申請表'!$E$25="yes",LOOKUP('申請表'!I23,'健保保額分級分攤表'!$A:$A,'健保保額分級分攤表'!$C:$C),0)</f>
        <v>0</v>
      </c>
      <c r="S24" s="125"/>
      <c r="T24" s="125"/>
      <c r="U24" s="126"/>
      <c r="V24" s="125"/>
      <c r="W24" s="127"/>
      <c r="X24" s="125"/>
      <c r="Y24" s="127"/>
      <c r="Z24" s="126"/>
      <c r="AA24" s="125"/>
    </row>
    <row r="25" spans="2:27" s="123" customFormat="1" ht="34.5" customHeight="1" hidden="1">
      <c r="B25" s="123" t="s">
        <v>45</v>
      </c>
      <c r="D25" s="123" t="s">
        <v>22</v>
      </c>
      <c r="E25" s="171" t="s">
        <v>54</v>
      </c>
      <c r="G25" s="193"/>
      <c r="H25" s="129" t="s">
        <v>73</v>
      </c>
      <c r="I25" s="149">
        <f>VLOOKUP('申請表'!I24,'勞保保額分級分攤表'!$B:$D,2,FALSE)+VLOOKUP('申請表'!I24,'勞保保額分級分攤表'!$B:$D,3,FALSE)</f>
        <v>0</v>
      </c>
      <c r="J25" s="129" t="s">
        <v>75</v>
      </c>
      <c r="K25" s="130">
        <f>K24*D21</f>
        <v>0</v>
      </c>
      <c r="L25" s="131"/>
      <c r="M25" s="129"/>
      <c r="N25" s="129" t="s">
        <v>76</v>
      </c>
      <c r="O25" s="130">
        <f>VLOOKUP(O24,'健保保額分級分攤表'!$C$5:$D$58,2,FALSE)</f>
        <v>0</v>
      </c>
      <c r="S25" s="125"/>
      <c r="T25" s="125"/>
      <c r="U25" s="172"/>
      <c r="V25" s="125"/>
      <c r="W25" s="127"/>
      <c r="X25" s="125"/>
      <c r="Y25" s="127"/>
      <c r="Z25" s="172"/>
      <c r="AA25" s="125"/>
    </row>
    <row r="26" spans="2:27" s="123" customFormat="1" ht="34.5" customHeight="1" hidden="1">
      <c r="B26" s="123" t="s">
        <v>46</v>
      </c>
      <c r="G26" s="193"/>
      <c r="H26" s="129" t="s">
        <v>74</v>
      </c>
      <c r="I26" s="149">
        <f>VLOOKUP('申請表'!I24,'勞保保額分級分攤表'!$B:$H,4,FALSE)+VLOOKUP('申請表'!I24,'勞保保額分級分攤表'!$B:$H,5,FALSE)+VLOOKUP('申請表'!I24,'勞保保額分級分攤表'!$B:$H,6,FALSE)</f>
        <v>0</v>
      </c>
      <c r="J26" s="129" t="s">
        <v>13</v>
      </c>
      <c r="K26" s="130">
        <f>VLOOKUP('申請表'!K24,'勞退提繳分級分攤表'!$B$2:$D$64,3)</f>
        <v>0</v>
      </c>
      <c r="L26" s="131"/>
      <c r="M26" s="129"/>
      <c r="N26" s="129" t="s">
        <v>77</v>
      </c>
      <c r="O26" s="130">
        <f>VLOOKUP(O24,'健保保額分級分攤表'!$C$5:$H$58,6,FALSE)</f>
        <v>0</v>
      </c>
      <c r="S26" s="125"/>
      <c r="T26" s="125"/>
      <c r="U26" s="127"/>
      <c r="V26" s="125"/>
      <c r="W26" s="125"/>
      <c r="X26" s="125"/>
      <c r="Y26" s="127"/>
      <c r="Z26" s="127"/>
      <c r="AA26" s="125"/>
    </row>
    <row r="27" spans="2:27" s="123" customFormat="1" ht="34.5" customHeight="1" hidden="1">
      <c r="B27" s="157">
        <v>0</v>
      </c>
      <c r="D27" s="123" t="s">
        <v>44</v>
      </c>
      <c r="E27" s="173">
        <v>0</v>
      </c>
      <c r="G27" s="124"/>
      <c r="H27" s="124"/>
      <c r="I27" s="125"/>
      <c r="J27" s="132"/>
      <c r="L27" s="125"/>
      <c r="S27" s="125"/>
      <c r="T27" s="125"/>
      <c r="U27" s="127"/>
      <c r="V27" s="125"/>
      <c r="W27" s="125"/>
      <c r="X27" s="125"/>
      <c r="Y27" s="125"/>
      <c r="Z27" s="127"/>
      <c r="AA27" s="125"/>
    </row>
    <row r="28" spans="2:27" s="123" customFormat="1" ht="34.5" customHeight="1" hidden="1">
      <c r="B28" s="157">
        <v>0.01</v>
      </c>
      <c r="G28" s="194" t="s">
        <v>71</v>
      </c>
      <c r="H28" s="133" t="s">
        <v>70</v>
      </c>
      <c r="I28" s="150">
        <f>IF(IF(F9=0,F10,0)&gt;0,F10*30,F9)</f>
        <v>0</v>
      </c>
      <c r="J28" s="133"/>
      <c r="K28" s="133"/>
      <c r="L28" s="133"/>
      <c r="M28" s="133"/>
      <c r="N28" s="133"/>
      <c r="O28" s="133"/>
      <c r="S28" s="135"/>
      <c r="T28" s="135"/>
      <c r="U28" s="125"/>
      <c r="V28" s="125"/>
      <c r="W28" s="125"/>
      <c r="X28" s="125"/>
      <c r="Y28" s="135"/>
      <c r="Z28" s="135"/>
      <c r="AA28" s="135"/>
    </row>
    <row r="29" spans="2:27" s="132" customFormat="1" ht="34.5" customHeight="1" hidden="1">
      <c r="B29" s="157">
        <v>0.02</v>
      </c>
      <c r="C29" s="123"/>
      <c r="D29" s="123"/>
      <c r="E29" s="123"/>
      <c r="G29" s="194"/>
      <c r="H29" s="133" t="s">
        <v>53</v>
      </c>
      <c r="I29" s="150">
        <f>LOOKUP('申請表'!I28,'勞保保額分級分攤表'!$A:$A,'勞保保額分級分攤表'!$B:$B)</f>
        <v>0</v>
      </c>
      <c r="J29" s="133" t="s">
        <v>78</v>
      </c>
      <c r="K29" s="134">
        <f>VLOOKUP('申請表'!I28,'勞退提繳分級分攤表'!$B$2:$D$64,2)</f>
        <v>0</v>
      </c>
      <c r="L29" s="133"/>
      <c r="M29" s="133"/>
      <c r="N29" s="133" t="s">
        <v>8</v>
      </c>
      <c r="O29" s="134">
        <f>IF('申請表'!$E$25="yes",LOOKUP('申請表'!I28,'健保保額分級分攤表'!$A:$A,'健保保額分級分攤表'!$C:$C),0)</f>
        <v>0</v>
      </c>
      <c r="S29" s="125"/>
      <c r="T29" s="125"/>
      <c r="U29" s="135"/>
      <c r="V29" s="135"/>
      <c r="W29" s="135"/>
      <c r="X29" s="135"/>
      <c r="Y29" s="135"/>
      <c r="Z29" s="135"/>
      <c r="AA29" s="135"/>
    </row>
    <row r="30" spans="2:27" s="132" customFormat="1" ht="34.5" customHeight="1" hidden="1">
      <c r="B30" s="157">
        <v>0.03</v>
      </c>
      <c r="C30" s="123"/>
      <c r="D30" s="123"/>
      <c r="E30" s="123"/>
      <c r="G30" s="194"/>
      <c r="H30" s="133" t="s">
        <v>73</v>
      </c>
      <c r="I30" s="150">
        <f>VLOOKUP('申請表'!I29,'勞保保額分級分攤表'!$B:$D,2,FALSE)+VLOOKUP('申請表'!I29,'勞保保額分級分攤表'!$B:$D,3,FALSE)</f>
        <v>0</v>
      </c>
      <c r="J30" s="133" t="s">
        <v>75</v>
      </c>
      <c r="K30" s="134">
        <f>K29*E27</f>
        <v>0</v>
      </c>
      <c r="L30" s="136"/>
      <c r="M30" s="133"/>
      <c r="N30" s="133" t="s">
        <v>76</v>
      </c>
      <c r="O30" s="134">
        <f>VLOOKUP(O29,'健保保額分級分攤表'!$C$5:$D$58,2,FALSE)</f>
        <v>0</v>
      </c>
      <c r="S30" s="125"/>
      <c r="T30" s="125"/>
      <c r="U30" s="125"/>
      <c r="V30" s="125"/>
      <c r="W30" s="125"/>
      <c r="X30" s="125"/>
      <c r="Y30" s="125"/>
      <c r="Z30" s="135"/>
      <c r="AA30" s="135"/>
    </row>
    <row r="31" spans="2:27" s="132" customFormat="1" ht="34.5" customHeight="1" hidden="1">
      <c r="B31" s="157">
        <v>0.04</v>
      </c>
      <c r="C31" s="123"/>
      <c r="D31" s="123"/>
      <c r="E31" s="123"/>
      <c r="G31" s="194"/>
      <c r="H31" s="133" t="s">
        <v>74</v>
      </c>
      <c r="I31" s="150">
        <f>VLOOKUP('申請表'!I29,'勞保保額分級分攤表'!$B:$H,4,FALSE)+VLOOKUP('申請表'!I29,'勞保保額分級分攤表'!$B:$H,5,FALSE)+VLOOKUP('申請表'!I29,'勞保保額分級分攤表'!$B:$H,6,FALSE)</f>
        <v>0</v>
      </c>
      <c r="J31" s="133" t="s">
        <v>13</v>
      </c>
      <c r="K31" s="134">
        <f>VLOOKUP('申請表'!K29,'勞退提繳分級分攤表'!$B$2:$D$64,3)</f>
        <v>0</v>
      </c>
      <c r="L31" s="136"/>
      <c r="M31" s="133"/>
      <c r="N31" s="133" t="s">
        <v>77</v>
      </c>
      <c r="O31" s="134">
        <f>VLOOKUP(O29,'健保保額分級分攤表'!$C$5:$H$58,6,FALSE)</f>
        <v>0</v>
      </c>
      <c r="S31" s="135"/>
      <c r="T31" s="135"/>
      <c r="U31" s="137"/>
      <c r="V31" s="125"/>
      <c r="W31" s="125"/>
      <c r="X31" s="125"/>
      <c r="Y31" s="135"/>
      <c r="Z31" s="135"/>
      <c r="AA31" s="135"/>
    </row>
    <row r="32" spans="2:27" s="132" customFormat="1" ht="34.5" customHeight="1" hidden="1">
      <c r="B32" s="157">
        <v>0.05</v>
      </c>
      <c r="C32" s="123"/>
      <c r="D32" s="123"/>
      <c r="E32" s="123"/>
      <c r="G32" s="124"/>
      <c r="I32" s="125"/>
      <c r="S32" s="135"/>
      <c r="T32" s="135"/>
      <c r="U32" s="137"/>
      <c r="V32" s="125"/>
      <c r="W32" s="125"/>
      <c r="X32" s="125"/>
      <c r="Y32" s="135"/>
      <c r="Z32" s="135"/>
      <c r="AA32" s="135"/>
    </row>
    <row r="33" spans="2:27" s="132" customFormat="1" ht="34.5" customHeight="1" hidden="1">
      <c r="B33" s="157">
        <v>0.06</v>
      </c>
      <c r="C33" s="123"/>
      <c r="D33" s="123"/>
      <c r="E33" s="123"/>
      <c r="G33" s="195" t="s">
        <v>79</v>
      </c>
      <c r="H33" s="138" t="s">
        <v>70</v>
      </c>
      <c r="I33" s="151">
        <f>IF(IF(F13=0,F14,0)&gt;0,F14*30,F13)</f>
        <v>0</v>
      </c>
      <c r="J33" s="138"/>
      <c r="K33" s="138"/>
      <c r="L33" s="138"/>
      <c r="M33" s="138"/>
      <c r="N33" s="138"/>
      <c r="O33" s="138"/>
      <c r="S33" s="135"/>
      <c r="T33" s="135"/>
      <c r="U33" s="125"/>
      <c r="V33" s="125"/>
      <c r="W33" s="125"/>
      <c r="X33" s="125"/>
      <c r="Y33" s="135"/>
      <c r="Z33" s="135"/>
      <c r="AA33" s="135"/>
    </row>
    <row r="34" spans="7:27" s="132" customFormat="1" ht="34.5" customHeight="1" hidden="1">
      <c r="G34" s="195"/>
      <c r="H34" s="138" t="s">
        <v>53</v>
      </c>
      <c r="I34" s="151">
        <f>LOOKUP('申請表'!I33,'勞保保額分級分攤表'!$A:$A,'勞保保額分級分攤表'!$B:$B)</f>
        <v>0</v>
      </c>
      <c r="J34" s="138" t="s">
        <v>78</v>
      </c>
      <c r="K34" s="139">
        <f>VLOOKUP('申請表'!I33,'勞退提繳分級分攤表'!$B$2:$D$64,2)</f>
        <v>0</v>
      </c>
      <c r="L34" s="138"/>
      <c r="M34" s="138"/>
      <c r="N34" s="138" t="s">
        <v>8</v>
      </c>
      <c r="O34" s="139">
        <f>IF('申請表'!$E$25="yes",LOOKUP('申請表'!I33,'健保保額分級分攤表'!$A:$A,'健保保額分級分攤表'!$C:$C),0)</f>
        <v>0</v>
      </c>
      <c r="S34" s="135"/>
      <c r="T34" s="135"/>
      <c r="U34" s="125"/>
      <c r="V34" s="125"/>
      <c r="W34" s="125"/>
      <c r="X34" s="125"/>
      <c r="Y34" s="135"/>
      <c r="Z34" s="135"/>
      <c r="AA34" s="135"/>
    </row>
    <row r="35" spans="7:27" s="132" customFormat="1" ht="34.5" customHeight="1" hidden="1">
      <c r="G35" s="195"/>
      <c r="H35" s="138" t="s">
        <v>73</v>
      </c>
      <c r="I35" s="151">
        <f>VLOOKUP('申請表'!I34,'勞保保額分級分攤表'!$B:$D,2,FALSE)+VLOOKUP('申請表'!I34,'勞保保額分級分攤表'!$B:$D,3,FALSE)</f>
        <v>0</v>
      </c>
      <c r="J35" s="138" t="s">
        <v>75</v>
      </c>
      <c r="K35" s="139">
        <f>K34*E32</f>
        <v>0</v>
      </c>
      <c r="L35" s="140"/>
      <c r="M35" s="138"/>
      <c r="N35" s="138" t="s">
        <v>76</v>
      </c>
      <c r="O35" s="139">
        <f>VLOOKUP(O34,'健保保額分級分攤表'!$C$5:$D$58,2,FALSE)</f>
        <v>0</v>
      </c>
      <c r="S35" s="141"/>
      <c r="T35" s="141"/>
      <c r="U35" s="142"/>
      <c r="V35" s="142"/>
      <c r="W35" s="142"/>
      <c r="X35" s="142"/>
      <c r="Y35" s="141"/>
      <c r="Z35" s="141"/>
      <c r="AA35" s="141"/>
    </row>
    <row r="36" spans="7:27" s="137" customFormat="1" ht="34.5" customHeight="1" hidden="1">
      <c r="G36" s="195"/>
      <c r="H36" s="138" t="s">
        <v>74</v>
      </c>
      <c r="I36" s="151">
        <f>VLOOKUP('申請表'!I34,'勞保保額分級分攤表'!$B:$H,4,FALSE)+VLOOKUP('申請表'!I34,'勞保保額分級分攤表'!$B:$H,5,FALSE)+VLOOKUP('申請表'!I34,'勞保保額分級分攤表'!$B:$H,6,FALSE)</f>
        <v>0</v>
      </c>
      <c r="J36" s="138" t="s">
        <v>13</v>
      </c>
      <c r="K36" s="139">
        <f>VLOOKUP('申請表'!K34,'勞退提繳分級分攤表'!$B$2:$D$64,3)</f>
        <v>0</v>
      </c>
      <c r="L36" s="140"/>
      <c r="M36" s="138"/>
      <c r="N36" s="138" t="s">
        <v>77</v>
      </c>
      <c r="O36" s="139">
        <f>VLOOKUP(O34,'健保保額分級分攤表'!$C$5:$H$58,6,FALSE)</f>
        <v>0</v>
      </c>
      <c r="S36" s="141"/>
      <c r="T36" s="141"/>
      <c r="U36" s="142"/>
      <c r="V36" s="142"/>
      <c r="W36" s="142"/>
      <c r="X36" s="142"/>
      <c r="Y36" s="141"/>
      <c r="Z36" s="141"/>
      <c r="AA36" s="141"/>
    </row>
    <row r="37" spans="5:8" ht="36" customHeight="1" hidden="1">
      <c r="E37" s="88"/>
      <c r="F37" s="88"/>
      <c r="G37" s="152"/>
      <c r="H37" s="88"/>
    </row>
    <row r="38" spans="5:8" ht="24" customHeight="1">
      <c r="E38" s="88"/>
      <c r="F38" s="88"/>
      <c r="G38" s="152"/>
      <c r="H38" s="88"/>
    </row>
    <row r="39" spans="5:8" ht="24" customHeight="1">
      <c r="E39" s="88"/>
      <c r="F39" s="88"/>
      <c r="G39" s="152"/>
      <c r="H39" s="88"/>
    </row>
    <row r="40" spans="5:8" ht="24" customHeight="1">
      <c r="E40" s="88"/>
      <c r="F40" s="88"/>
      <c r="G40" s="152"/>
      <c r="H40" s="88"/>
    </row>
    <row r="41" spans="5:8" ht="24" customHeight="1">
      <c r="E41" s="88"/>
      <c r="F41" s="88"/>
      <c r="G41" s="152"/>
      <c r="H41" s="88"/>
    </row>
    <row r="42" spans="5:8" ht="24" customHeight="1">
      <c r="E42" s="88"/>
      <c r="F42" s="88"/>
      <c r="G42" s="152"/>
      <c r="H42" s="88"/>
    </row>
  </sheetData>
  <sheetProtection password="DDF9" sheet="1" objects="1" scenarios="1" selectLockedCells="1"/>
  <mergeCells count="50">
    <mergeCell ref="L5:M5"/>
    <mergeCell ref="A14:B14"/>
    <mergeCell ref="A12:B12"/>
    <mergeCell ref="E12:G12"/>
    <mergeCell ref="A9:B9"/>
    <mergeCell ref="A13:B13"/>
    <mergeCell ref="L2:N2"/>
    <mergeCell ref="C4:D4"/>
    <mergeCell ref="C5:D5"/>
    <mergeCell ref="G2:J2"/>
    <mergeCell ref="E2:F2"/>
    <mergeCell ref="C13:D13"/>
    <mergeCell ref="L12:M12"/>
    <mergeCell ref="N12:P12"/>
    <mergeCell ref="Q8:R8"/>
    <mergeCell ref="C9:D9"/>
    <mergeCell ref="C10:D10"/>
    <mergeCell ref="C12:D12"/>
    <mergeCell ref="L9:M9"/>
    <mergeCell ref="L8:M8"/>
    <mergeCell ref="N8:P8"/>
    <mergeCell ref="E8:G8"/>
    <mergeCell ref="A8:B8"/>
    <mergeCell ref="A10:B10"/>
    <mergeCell ref="D1:N1"/>
    <mergeCell ref="A1:C1"/>
    <mergeCell ref="O1:R1"/>
    <mergeCell ref="A6:B6"/>
    <mergeCell ref="Q4:R4"/>
    <mergeCell ref="P2:R2"/>
    <mergeCell ref="L4:M4"/>
    <mergeCell ref="N4:P4"/>
    <mergeCell ref="A4:B4"/>
    <mergeCell ref="B2:D2"/>
    <mergeCell ref="C14:D14"/>
    <mergeCell ref="A5:B5"/>
    <mergeCell ref="Q12:R12"/>
    <mergeCell ref="C6:D6"/>
    <mergeCell ref="C8:D8"/>
    <mergeCell ref="I6:K6"/>
    <mergeCell ref="H12:K12"/>
    <mergeCell ref="H8:K8"/>
    <mergeCell ref="I10:K10"/>
    <mergeCell ref="L13:M13"/>
    <mergeCell ref="G23:G26"/>
    <mergeCell ref="G28:G31"/>
    <mergeCell ref="G33:G36"/>
    <mergeCell ref="I14:K14"/>
    <mergeCell ref="E4:G4"/>
    <mergeCell ref="H4:K4"/>
  </mergeCells>
  <conditionalFormatting sqref="L10:M10">
    <cfRule type="expression" priority="17" dxfId="14">
      <formula>$H$8=$B$23</formula>
    </cfRule>
  </conditionalFormatting>
  <conditionalFormatting sqref="L6:M6">
    <cfRule type="expression" priority="18" dxfId="14">
      <formula>$H$4=$B$23</formula>
    </cfRule>
  </conditionalFormatting>
  <conditionalFormatting sqref="L14:R14">
    <cfRule type="expression" priority="19" dxfId="15">
      <formula>$H$12=$B$23</formula>
    </cfRule>
  </conditionalFormatting>
  <conditionalFormatting sqref="E13:G13">
    <cfRule type="expression" priority="12" dxfId="15">
      <formula>$H$12=$B$24</formula>
    </cfRule>
  </conditionalFormatting>
  <conditionalFormatting sqref="E9:G9">
    <cfRule type="expression" priority="11" dxfId="15">
      <formula>$H$8=$B$24</formula>
    </cfRule>
  </conditionalFormatting>
  <conditionalFormatting sqref="E5:G5">
    <cfRule type="expression" priority="10" dxfId="15">
      <formula>$H$4=$B$24</formula>
    </cfRule>
  </conditionalFormatting>
  <conditionalFormatting sqref="N5:R5">
    <cfRule type="expression" priority="9" dxfId="15">
      <formula>$H$4=$B$24</formula>
    </cfRule>
  </conditionalFormatting>
  <conditionalFormatting sqref="N9:R9">
    <cfRule type="expression" priority="8" dxfId="15">
      <formula>$H$8=$B$24</formula>
    </cfRule>
  </conditionalFormatting>
  <conditionalFormatting sqref="N13:R13">
    <cfRule type="expression" priority="7" dxfId="15">
      <formula>$H$12=$B$24</formula>
    </cfRule>
  </conditionalFormatting>
  <conditionalFormatting sqref="N10:R10">
    <cfRule type="expression" priority="6" dxfId="15">
      <formula>$H$8=$B$23</formula>
    </cfRule>
  </conditionalFormatting>
  <conditionalFormatting sqref="N6:R6">
    <cfRule type="expression" priority="4" dxfId="15">
      <formula>$H$4=$B$23</formula>
    </cfRule>
  </conditionalFormatting>
  <conditionalFormatting sqref="L5:R5">
    <cfRule type="expression" priority="3" dxfId="16">
      <formula>$L$5="1 日"</formula>
    </cfRule>
  </conditionalFormatting>
  <conditionalFormatting sqref="L9:R9">
    <cfRule type="expression" priority="2" dxfId="16">
      <formula>$L$9="1 日"</formula>
    </cfRule>
  </conditionalFormatting>
  <conditionalFormatting sqref="L13:R13">
    <cfRule type="expression" priority="1" dxfId="16">
      <formula>$L$13="1 日"</formula>
    </cfRule>
  </conditionalFormatting>
  <dataValidations count="8">
    <dataValidation type="whole" operator="greaterThanOrEqual" allowBlank="1" showErrorMessage="1" error="請輸入整數!" sqref="I28 I23 I33 E23">
      <formula1>0</formula1>
    </dataValidation>
    <dataValidation type="custom" allowBlank="1" showInputMessage="1" showErrorMessage="1" prompt="月薪或日薪必須擇一輸入" error="月薪或日薪必須擇一輸入" sqref="F13 F9 F5">
      <formula1>OR((F13&gt;0)*(F14=0),(F13=0)*(F13&gt;0))</formula1>
    </dataValidation>
    <dataValidation type="custom" allowBlank="1" showInputMessage="1" showErrorMessage="1" error="月薪或日薪必須擇一輸入" sqref="F14 F10 F6">
      <formula1>OR((F13&gt;0)*(F14=0),(F13=0)*(F13&gt;0))</formula1>
    </dataValidation>
    <dataValidation type="custom" allowBlank="1" showInputMessage="1" showErrorMessage="1" error="月薪或日薪必須擇一輸入" sqref="M7 M11 I18 I15">
      <formula1>OR((申請表!#REF!&gt;0)*(M7=0),(申請表!#REF!=0)*(申請表!#REF!&gt;0))</formula1>
    </dataValidation>
    <dataValidation type="list" allowBlank="1" showInputMessage="1" showErrorMessage="1" promptTitle="勞退自提金額：" prompt="可在工資6%範圍內自願提撥。" sqref="E27 Z25 U25">
      <formula1>$B$27:$B$33</formula1>
    </dataValidation>
    <dataValidation type="list" allowBlank="1" showInputMessage="1" showErrorMessage="1" sqref="E25">
      <formula1>$B$25:$B$26</formula1>
    </dataValidation>
    <dataValidation type="list" showInputMessage="1" showErrorMessage="1" error="請下拉選單！" sqref="P23">
      <formula1>申請表!#REF!</formula1>
    </dataValidation>
    <dataValidation type="list" showInputMessage="1" showErrorMessage="1" prompt="加退保方式須擇一輸入" sqref="H4:K4 H8:K8 H12:K12">
      <formula1>$B$23:$B$24</formula1>
    </dataValidation>
  </dataValidation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8" customHeight="1"/>
  <cols>
    <col min="1" max="1" width="14.375" style="122" customWidth="1"/>
    <col min="2" max="4" width="9.00390625" style="122" customWidth="1"/>
    <col min="5" max="5" width="13.625" style="119" customWidth="1"/>
    <col min="6" max="16384" width="9.00390625" style="119" customWidth="1"/>
  </cols>
  <sheetData>
    <row r="1" spans="1:4" ht="18" customHeight="1">
      <c r="A1" s="118" t="s">
        <v>10</v>
      </c>
      <c r="B1" s="118" t="s">
        <v>11</v>
      </c>
      <c r="C1" s="118" t="s">
        <v>12</v>
      </c>
      <c r="D1" s="118" t="s">
        <v>14</v>
      </c>
    </row>
    <row r="2" spans="1:4" ht="18" customHeight="1">
      <c r="A2" s="120"/>
      <c r="B2" s="118">
        <v>0</v>
      </c>
      <c r="C2" s="118">
        <v>0</v>
      </c>
      <c r="D2" s="118">
        <v>0</v>
      </c>
    </row>
    <row r="3" spans="1:4" ht="18" customHeight="1">
      <c r="A3" s="120"/>
      <c r="B3" s="118">
        <v>1</v>
      </c>
      <c r="C3" s="121">
        <v>1500</v>
      </c>
      <c r="D3" s="118">
        <f aca="true" t="shared" si="0" ref="D3:D34">C3*6%</f>
        <v>90</v>
      </c>
    </row>
    <row r="4" spans="1:4" ht="18" customHeight="1">
      <c r="A4" s="120"/>
      <c r="B4" s="121">
        <f aca="true" t="shared" si="1" ref="B4:B35">C3+1</f>
        <v>1501</v>
      </c>
      <c r="C4" s="121">
        <v>3000</v>
      </c>
      <c r="D4" s="118">
        <f t="shared" si="0"/>
        <v>180</v>
      </c>
    </row>
    <row r="5" spans="1:5" ht="18" customHeight="1">
      <c r="A5" s="120"/>
      <c r="B5" s="121">
        <f t="shared" si="1"/>
        <v>3001</v>
      </c>
      <c r="C5" s="121">
        <v>4500</v>
      </c>
      <c r="D5" s="118">
        <f t="shared" si="0"/>
        <v>270</v>
      </c>
      <c r="E5" s="87"/>
    </row>
    <row r="6" spans="1:5" ht="18" customHeight="1">
      <c r="A6" s="120"/>
      <c r="B6" s="121">
        <f t="shared" si="1"/>
        <v>4501</v>
      </c>
      <c r="C6" s="121">
        <v>6000</v>
      </c>
      <c r="D6" s="118">
        <f t="shared" si="0"/>
        <v>360</v>
      </c>
      <c r="E6" s="87"/>
    </row>
    <row r="7" spans="1:5" ht="18" customHeight="1">
      <c r="A7" s="120"/>
      <c r="B7" s="121">
        <f t="shared" si="1"/>
        <v>6001</v>
      </c>
      <c r="C7" s="121">
        <v>7500</v>
      </c>
      <c r="D7" s="118">
        <f t="shared" si="0"/>
        <v>450</v>
      </c>
      <c r="E7" s="87"/>
    </row>
    <row r="8" spans="1:5" ht="18" customHeight="1">
      <c r="A8" s="120"/>
      <c r="B8" s="121">
        <f t="shared" si="1"/>
        <v>7501</v>
      </c>
      <c r="C8" s="121">
        <v>8700</v>
      </c>
      <c r="D8" s="118">
        <f t="shared" si="0"/>
        <v>522</v>
      </c>
      <c r="E8" s="87"/>
    </row>
    <row r="9" spans="1:5" ht="18" customHeight="1">
      <c r="A9" s="120"/>
      <c r="B9" s="121">
        <f t="shared" si="1"/>
        <v>8701</v>
      </c>
      <c r="C9" s="121">
        <v>9900</v>
      </c>
      <c r="D9" s="118">
        <f t="shared" si="0"/>
        <v>594</v>
      </c>
      <c r="E9" s="87"/>
    </row>
    <row r="10" spans="1:5" ht="18" customHeight="1">
      <c r="A10" s="120"/>
      <c r="B10" s="121">
        <f t="shared" si="1"/>
        <v>9901</v>
      </c>
      <c r="C10" s="121">
        <v>11100</v>
      </c>
      <c r="D10" s="118">
        <f t="shared" si="0"/>
        <v>666</v>
      </c>
      <c r="E10" s="87"/>
    </row>
    <row r="11" spans="1:5" ht="18" customHeight="1">
      <c r="A11" s="120"/>
      <c r="B11" s="121">
        <f t="shared" si="1"/>
        <v>11101</v>
      </c>
      <c r="C11" s="121">
        <v>12540</v>
      </c>
      <c r="D11" s="118">
        <f t="shared" si="0"/>
        <v>752.4</v>
      </c>
      <c r="E11" s="87"/>
    </row>
    <row r="12" spans="1:5" ht="18" customHeight="1">
      <c r="A12" s="120"/>
      <c r="B12" s="121">
        <f t="shared" si="1"/>
        <v>12541</v>
      </c>
      <c r="C12" s="121">
        <v>13500</v>
      </c>
      <c r="D12" s="118">
        <f t="shared" si="0"/>
        <v>810</v>
      </c>
      <c r="E12" s="87"/>
    </row>
    <row r="13" spans="1:5" ht="18" customHeight="1">
      <c r="A13" s="120"/>
      <c r="B13" s="121">
        <f t="shared" si="1"/>
        <v>13501</v>
      </c>
      <c r="C13" s="121">
        <v>15840</v>
      </c>
      <c r="D13" s="118">
        <f t="shared" si="0"/>
        <v>950.4</v>
      </c>
      <c r="E13" s="87"/>
    </row>
    <row r="14" spans="1:5" ht="18" customHeight="1">
      <c r="A14" s="120"/>
      <c r="B14" s="121">
        <f t="shared" si="1"/>
        <v>15841</v>
      </c>
      <c r="C14" s="121">
        <v>16500</v>
      </c>
      <c r="D14" s="118">
        <f t="shared" si="0"/>
        <v>990</v>
      </c>
      <c r="E14" s="87"/>
    </row>
    <row r="15" spans="1:5" ht="18" customHeight="1">
      <c r="A15" s="120"/>
      <c r="B15" s="121">
        <f t="shared" si="1"/>
        <v>16501</v>
      </c>
      <c r="C15" s="121">
        <v>17280</v>
      </c>
      <c r="D15" s="118">
        <f t="shared" si="0"/>
        <v>1036.8</v>
      </c>
      <c r="E15" s="87"/>
    </row>
    <row r="16" spans="1:5" ht="18" customHeight="1">
      <c r="A16" s="120"/>
      <c r="B16" s="121">
        <f t="shared" si="1"/>
        <v>17281</v>
      </c>
      <c r="C16" s="121">
        <v>17880</v>
      </c>
      <c r="D16" s="118">
        <f t="shared" si="0"/>
        <v>1072.8</v>
      </c>
      <c r="E16" s="87"/>
    </row>
    <row r="17" spans="1:5" ht="18" customHeight="1">
      <c r="A17" s="120"/>
      <c r="B17" s="121">
        <f t="shared" si="1"/>
        <v>17881</v>
      </c>
      <c r="C17" s="121">
        <v>19047</v>
      </c>
      <c r="D17" s="118">
        <f t="shared" si="0"/>
        <v>1142.82</v>
      </c>
      <c r="E17" s="87"/>
    </row>
    <row r="18" spans="1:5" ht="18" customHeight="1">
      <c r="A18" s="120"/>
      <c r="B18" s="121">
        <f t="shared" si="1"/>
        <v>19048</v>
      </c>
      <c r="C18" s="121">
        <v>20008</v>
      </c>
      <c r="D18" s="118">
        <f t="shared" si="0"/>
        <v>1200.48</v>
      </c>
      <c r="E18" s="87"/>
    </row>
    <row r="19" spans="1:5" ht="18" customHeight="1">
      <c r="A19" s="120"/>
      <c r="B19" s="121">
        <f t="shared" si="1"/>
        <v>20009</v>
      </c>
      <c r="C19" s="121">
        <v>20100</v>
      </c>
      <c r="D19" s="118">
        <f t="shared" si="0"/>
        <v>1206</v>
      </c>
      <c r="E19" s="87"/>
    </row>
    <row r="20" spans="1:5" ht="18" customHeight="1">
      <c r="A20" s="120"/>
      <c r="B20" s="121">
        <f t="shared" si="1"/>
        <v>20101</v>
      </c>
      <c r="C20" s="121">
        <v>21000</v>
      </c>
      <c r="D20" s="118">
        <f t="shared" si="0"/>
        <v>1260</v>
      </c>
      <c r="E20" s="87"/>
    </row>
    <row r="21" spans="1:5" ht="18" customHeight="1">
      <c r="A21" s="120"/>
      <c r="B21" s="121">
        <f t="shared" si="1"/>
        <v>21001</v>
      </c>
      <c r="C21" s="121">
        <v>21900</v>
      </c>
      <c r="D21" s="118">
        <f t="shared" si="0"/>
        <v>1314</v>
      </c>
      <c r="E21" s="87"/>
    </row>
    <row r="22" spans="1:5" ht="18" customHeight="1">
      <c r="A22" s="120"/>
      <c r="B22" s="121">
        <f t="shared" si="1"/>
        <v>21901</v>
      </c>
      <c r="C22" s="121">
        <v>22800</v>
      </c>
      <c r="D22" s="118">
        <f t="shared" si="0"/>
        <v>1368</v>
      </c>
      <c r="E22" s="87"/>
    </row>
    <row r="23" spans="1:5" ht="18" customHeight="1">
      <c r="A23" s="120"/>
      <c r="B23" s="121">
        <f t="shared" si="1"/>
        <v>22801</v>
      </c>
      <c r="C23" s="121">
        <v>24000</v>
      </c>
      <c r="D23" s="118">
        <f t="shared" si="0"/>
        <v>1440</v>
      </c>
      <c r="E23" s="87"/>
    </row>
    <row r="24" spans="1:5" ht="18" customHeight="1">
      <c r="A24" s="120"/>
      <c r="B24" s="121">
        <f t="shared" si="1"/>
        <v>24001</v>
      </c>
      <c r="C24" s="121">
        <v>25200</v>
      </c>
      <c r="D24" s="118">
        <f t="shared" si="0"/>
        <v>1512</v>
      </c>
      <c r="E24" s="87"/>
    </row>
    <row r="25" spans="1:5" ht="18" customHeight="1">
      <c r="A25" s="120"/>
      <c r="B25" s="121">
        <f t="shared" si="1"/>
        <v>25201</v>
      </c>
      <c r="C25" s="121">
        <v>26400</v>
      </c>
      <c r="D25" s="118">
        <f t="shared" si="0"/>
        <v>1584</v>
      </c>
      <c r="E25" s="87"/>
    </row>
    <row r="26" spans="1:5" ht="18" customHeight="1">
      <c r="A26" s="120"/>
      <c r="B26" s="121">
        <f t="shared" si="1"/>
        <v>26401</v>
      </c>
      <c r="C26" s="121">
        <v>27600</v>
      </c>
      <c r="D26" s="118">
        <f t="shared" si="0"/>
        <v>1656</v>
      </c>
      <c r="E26" s="87"/>
    </row>
    <row r="27" spans="1:5" ht="18" customHeight="1">
      <c r="A27" s="120"/>
      <c r="B27" s="121">
        <f t="shared" si="1"/>
        <v>27601</v>
      </c>
      <c r="C27" s="121">
        <v>28800</v>
      </c>
      <c r="D27" s="118">
        <f t="shared" si="0"/>
        <v>1728</v>
      </c>
      <c r="E27" s="87"/>
    </row>
    <row r="28" spans="1:5" ht="18" customHeight="1">
      <c r="A28" s="120"/>
      <c r="B28" s="121">
        <f t="shared" si="1"/>
        <v>28801</v>
      </c>
      <c r="C28" s="121">
        <v>30300</v>
      </c>
      <c r="D28" s="118">
        <f t="shared" si="0"/>
        <v>1818</v>
      </c>
      <c r="E28" s="87"/>
    </row>
    <row r="29" spans="1:5" ht="18" customHeight="1">
      <c r="A29" s="120"/>
      <c r="B29" s="121">
        <f t="shared" si="1"/>
        <v>30301</v>
      </c>
      <c r="C29" s="121">
        <v>31800</v>
      </c>
      <c r="D29" s="118">
        <f t="shared" si="0"/>
        <v>1908</v>
      </c>
      <c r="E29" s="87"/>
    </row>
    <row r="30" spans="1:5" ht="18" customHeight="1">
      <c r="A30" s="120"/>
      <c r="B30" s="121">
        <f t="shared" si="1"/>
        <v>31801</v>
      </c>
      <c r="C30" s="121">
        <v>33300</v>
      </c>
      <c r="D30" s="118">
        <f t="shared" si="0"/>
        <v>1998</v>
      </c>
      <c r="E30" s="87"/>
    </row>
    <row r="31" spans="1:5" ht="18" customHeight="1">
      <c r="A31" s="120"/>
      <c r="B31" s="121">
        <f t="shared" si="1"/>
        <v>33301</v>
      </c>
      <c r="C31" s="121">
        <v>34800</v>
      </c>
      <c r="D31" s="118">
        <f t="shared" si="0"/>
        <v>2088</v>
      </c>
      <c r="E31" s="87"/>
    </row>
    <row r="32" spans="1:5" ht="18" customHeight="1">
      <c r="A32" s="120"/>
      <c r="B32" s="121">
        <f t="shared" si="1"/>
        <v>34801</v>
      </c>
      <c r="C32" s="121">
        <v>36300</v>
      </c>
      <c r="D32" s="118">
        <f t="shared" si="0"/>
        <v>2178</v>
      </c>
      <c r="E32" s="87"/>
    </row>
    <row r="33" spans="1:5" ht="18" customHeight="1">
      <c r="A33" s="120"/>
      <c r="B33" s="121">
        <f t="shared" si="1"/>
        <v>36301</v>
      </c>
      <c r="C33" s="121">
        <v>38200</v>
      </c>
      <c r="D33" s="118">
        <f t="shared" si="0"/>
        <v>2292</v>
      </c>
      <c r="E33" s="87"/>
    </row>
    <row r="34" spans="1:5" ht="18" customHeight="1">
      <c r="A34" s="120"/>
      <c r="B34" s="121">
        <f t="shared" si="1"/>
        <v>38201</v>
      </c>
      <c r="C34" s="121">
        <v>40100</v>
      </c>
      <c r="D34" s="118">
        <f t="shared" si="0"/>
        <v>2406</v>
      </c>
      <c r="E34" s="87"/>
    </row>
    <row r="35" spans="1:5" ht="18" customHeight="1">
      <c r="A35" s="120"/>
      <c r="B35" s="121">
        <f t="shared" si="1"/>
        <v>40101</v>
      </c>
      <c r="C35" s="121">
        <v>42000</v>
      </c>
      <c r="D35" s="118">
        <f aca="true" t="shared" si="2" ref="D35:D64">C35*6%</f>
        <v>2520</v>
      </c>
      <c r="E35" s="87"/>
    </row>
    <row r="36" spans="1:5" ht="18" customHeight="1">
      <c r="A36" s="120"/>
      <c r="B36" s="121">
        <f aca="true" t="shared" si="3" ref="B36:B64">C35+1</f>
        <v>42001</v>
      </c>
      <c r="C36" s="121">
        <v>43900</v>
      </c>
      <c r="D36" s="118">
        <f t="shared" si="2"/>
        <v>2634</v>
      </c>
      <c r="E36" s="87"/>
    </row>
    <row r="37" spans="1:5" ht="18" customHeight="1">
      <c r="A37" s="120"/>
      <c r="B37" s="121">
        <f t="shared" si="3"/>
        <v>43901</v>
      </c>
      <c r="C37" s="121">
        <v>45800</v>
      </c>
      <c r="D37" s="118">
        <f t="shared" si="2"/>
        <v>2748</v>
      </c>
      <c r="E37" s="87"/>
    </row>
    <row r="38" spans="1:5" ht="18" customHeight="1">
      <c r="A38" s="120"/>
      <c r="B38" s="121">
        <f t="shared" si="3"/>
        <v>45801</v>
      </c>
      <c r="C38" s="121">
        <v>48200</v>
      </c>
      <c r="D38" s="118">
        <f t="shared" si="2"/>
        <v>2892</v>
      </c>
      <c r="E38" s="87"/>
    </row>
    <row r="39" spans="1:5" ht="18" customHeight="1">
      <c r="A39" s="120"/>
      <c r="B39" s="121">
        <f t="shared" si="3"/>
        <v>48201</v>
      </c>
      <c r="C39" s="121">
        <v>50600</v>
      </c>
      <c r="D39" s="118">
        <f t="shared" si="2"/>
        <v>3036</v>
      </c>
      <c r="E39" s="87"/>
    </row>
    <row r="40" spans="1:5" ht="18" customHeight="1">
      <c r="A40" s="120"/>
      <c r="B40" s="121">
        <f t="shared" si="3"/>
        <v>50601</v>
      </c>
      <c r="C40" s="121">
        <v>53000</v>
      </c>
      <c r="D40" s="118">
        <f t="shared" si="2"/>
        <v>3180</v>
      </c>
      <c r="E40" s="87"/>
    </row>
    <row r="41" spans="1:5" ht="18" customHeight="1">
      <c r="A41" s="120"/>
      <c r="B41" s="121">
        <f t="shared" si="3"/>
        <v>53001</v>
      </c>
      <c r="C41" s="121">
        <v>55400</v>
      </c>
      <c r="D41" s="118">
        <f t="shared" si="2"/>
        <v>3324</v>
      </c>
      <c r="E41" s="87"/>
    </row>
    <row r="42" spans="1:5" ht="18" customHeight="1">
      <c r="A42" s="120"/>
      <c r="B42" s="121">
        <f t="shared" si="3"/>
        <v>55401</v>
      </c>
      <c r="C42" s="121">
        <v>57800</v>
      </c>
      <c r="D42" s="118">
        <f t="shared" si="2"/>
        <v>3468</v>
      </c>
      <c r="E42" s="87"/>
    </row>
    <row r="43" spans="1:5" ht="18" customHeight="1">
      <c r="A43" s="120"/>
      <c r="B43" s="121">
        <f t="shared" si="3"/>
        <v>57801</v>
      </c>
      <c r="C43" s="121">
        <v>60800</v>
      </c>
      <c r="D43" s="118">
        <f t="shared" si="2"/>
        <v>3648</v>
      </c>
      <c r="E43" s="87"/>
    </row>
    <row r="44" spans="1:5" ht="18" customHeight="1">
      <c r="A44" s="120"/>
      <c r="B44" s="121">
        <f t="shared" si="3"/>
        <v>60801</v>
      </c>
      <c r="C44" s="121">
        <v>63800</v>
      </c>
      <c r="D44" s="118">
        <f t="shared" si="2"/>
        <v>3828</v>
      </c>
      <c r="E44" s="87"/>
    </row>
    <row r="45" spans="1:5" ht="18" customHeight="1">
      <c r="A45" s="120"/>
      <c r="B45" s="121">
        <f t="shared" si="3"/>
        <v>63801</v>
      </c>
      <c r="C45" s="121">
        <v>66800</v>
      </c>
      <c r="D45" s="118">
        <f t="shared" si="2"/>
        <v>4008</v>
      </c>
      <c r="E45" s="87"/>
    </row>
    <row r="46" spans="1:5" ht="18" customHeight="1">
      <c r="A46" s="120"/>
      <c r="B46" s="121">
        <f t="shared" si="3"/>
        <v>66801</v>
      </c>
      <c r="C46" s="121">
        <v>69800</v>
      </c>
      <c r="D46" s="118">
        <f t="shared" si="2"/>
        <v>4188</v>
      </c>
      <c r="E46" s="87"/>
    </row>
    <row r="47" spans="1:5" ht="18" customHeight="1">
      <c r="A47" s="120"/>
      <c r="B47" s="121">
        <f t="shared" si="3"/>
        <v>69801</v>
      </c>
      <c r="C47" s="121">
        <v>72800</v>
      </c>
      <c r="D47" s="118">
        <f t="shared" si="2"/>
        <v>4368</v>
      </c>
      <c r="E47" s="87"/>
    </row>
    <row r="48" spans="1:5" ht="18" customHeight="1">
      <c r="A48" s="120"/>
      <c r="B48" s="121">
        <f t="shared" si="3"/>
        <v>72801</v>
      </c>
      <c r="C48" s="121">
        <v>76500</v>
      </c>
      <c r="D48" s="118">
        <f t="shared" si="2"/>
        <v>4590</v>
      </c>
      <c r="E48" s="87"/>
    </row>
    <row r="49" spans="1:5" ht="18" customHeight="1">
      <c r="A49" s="120"/>
      <c r="B49" s="121">
        <f t="shared" si="3"/>
        <v>76501</v>
      </c>
      <c r="C49" s="121">
        <v>80200</v>
      </c>
      <c r="D49" s="118">
        <f t="shared" si="2"/>
        <v>4812</v>
      </c>
      <c r="E49" s="87"/>
    </row>
    <row r="50" spans="1:5" ht="18" customHeight="1">
      <c r="A50" s="120"/>
      <c r="B50" s="121">
        <f t="shared" si="3"/>
        <v>80201</v>
      </c>
      <c r="C50" s="121">
        <v>83900</v>
      </c>
      <c r="D50" s="118">
        <f t="shared" si="2"/>
        <v>5034</v>
      </c>
      <c r="E50" s="87"/>
    </row>
    <row r="51" spans="1:5" ht="18" customHeight="1">
      <c r="A51" s="120"/>
      <c r="B51" s="121">
        <f t="shared" si="3"/>
        <v>83901</v>
      </c>
      <c r="C51" s="121">
        <v>87600</v>
      </c>
      <c r="D51" s="118">
        <f t="shared" si="2"/>
        <v>5256</v>
      </c>
      <c r="E51" s="87"/>
    </row>
    <row r="52" spans="1:5" ht="18" customHeight="1">
      <c r="A52" s="120"/>
      <c r="B52" s="121">
        <f t="shared" si="3"/>
        <v>87601</v>
      </c>
      <c r="C52" s="121">
        <v>92100</v>
      </c>
      <c r="D52" s="118">
        <f t="shared" si="2"/>
        <v>5526</v>
      </c>
      <c r="E52" s="87"/>
    </row>
    <row r="53" spans="1:5" ht="18" customHeight="1">
      <c r="A53" s="120"/>
      <c r="B53" s="121">
        <f t="shared" si="3"/>
        <v>92101</v>
      </c>
      <c r="C53" s="121">
        <v>96600</v>
      </c>
      <c r="D53" s="118">
        <f t="shared" si="2"/>
        <v>5796</v>
      </c>
      <c r="E53" s="87"/>
    </row>
    <row r="54" spans="1:5" ht="18" customHeight="1">
      <c r="A54" s="120"/>
      <c r="B54" s="121">
        <f t="shared" si="3"/>
        <v>96601</v>
      </c>
      <c r="C54" s="121">
        <v>101100</v>
      </c>
      <c r="D54" s="118">
        <f t="shared" si="2"/>
        <v>6066</v>
      </c>
      <c r="E54" s="87"/>
    </row>
    <row r="55" spans="1:5" ht="18" customHeight="1">
      <c r="A55" s="120"/>
      <c r="B55" s="121">
        <f t="shared" si="3"/>
        <v>101101</v>
      </c>
      <c r="C55" s="121">
        <v>105600</v>
      </c>
      <c r="D55" s="118">
        <f t="shared" si="2"/>
        <v>6336</v>
      </c>
      <c r="E55" s="87"/>
    </row>
    <row r="56" spans="1:5" ht="18" customHeight="1">
      <c r="A56" s="120"/>
      <c r="B56" s="121">
        <f t="shared" si="3"/>
        <v>105601</v>
      </c>
      <c r="C56" s="121">
        <v>110100</v>
      </c>
      <c r="D56" s="118">
        <f t="shared" si="2"/>
        <v>6606</v>
      </c>
      <c r="E56" s="87"/>
    </row>
    <row r="57" spans="1:5" ht="18" customHeight="1">
      <c r="A57" s="120"/>
      <c r="B57" s="121">
        <f t="shared" si="3"/>
        <v>110101</v>
      </c>
      <c r="C57" s="121">
        <v>115500</v>
      </c>
      <c r="D57" s="118">
        <f t="shared" si="2"/>
        <v>6930</v>
      </c>
      <c r="E57" s="87"/>
    </row>
    <row r="58" spans="1:5" ht="18" customHeight="1">
      <c r="A58" s="120"/>
      <c r="B58" s="121">
        <f t="shared" si="3"/>
        <v>115501</v>
      </c>
      <c r="C58" s="121">
        <v>120900</v>
      </c>
      <c r="D58" s="118">
        <f t="shared" si="2"/>
        <v>7254</v>
      </c>
      <c r="E58" s="87"/>
    </row>
    <row r="59" spans="1:5" ht="18" customHeight="1">
      <c r="A59" s="120"/>
      <c r="B59" s="121">
        <f t="shared" si="3"/>
        <v>120901</v>
      </c>
      <c r="C59" s="121">
        <v>126300</v>
      </c>
      <c r="D59" s="118">
        <f t="shared" si="2"/>
        <v>7578</v>
      </c>
      <c r="E59" s="87"/>
    </row>
    <row r="60" spans="1:5" ht="18" customHeight="1">
      <c r="A60" s="120"/>
      <c r="B60" s="121">
        <f t="shared" si="3"/>
        <v>126301</v>
      </c>
      <c r="C60" s="121">
        <v>131700</v>
      </c>
      <c r="D60" s="118">
        <f t="shared" si="2"/>
        <v>7902</v>
      </c>
      <c r="E60" s="87"/>
    </row>
    <row r="61" spans="1:5" ht="18" customHeight="1">
      <c r="A61" s="120"/>
      <c r="B61" s="121">
        <f t="shared" si="3"/>
        <v>131701</v>
      </c>
      <c r="C61" s="121">
        <v>137100</v>
      </c>
      <c r="D61" s="118">
        <f t="shared" si="2"/>
        <v>8226</v>
      </c>
      <c r="E61" s="87"/>
    </row>
    <row r="62" spans="1:5" ht="18" customHeight="1">
      <c r="A62" s="120"/>
      <c r="B62" s="121">
        <f t="shared" si="3"/>
        <v>137101</v>
      </c>
      <c r="C62" s="121">
        <v>142500</v>
      </c>
      <c r="D62" s="118">
        <f t="shared" si="2"/>
        <v>8550</v>
      </c>
      <c r="E62" s="87"/>
    </row>
    <row r="63" spans="1:5" ht="18" customHeight="1">
      <c r="A63" s="120"/>
      <c r="B63" s="121">
        <f t="shared" si="3"/>
        <v>142501</v>
      </c>
      <c r="C63" s="121">
        <v>147900</v>
      </c>
      <c r="D63" s="118">
        <f t="shared" si="2"/>
        <v>8874</v>
      </c>
      <c r="E63" s="87"/>
    </row>
    <row r="64" spans="1:5" ht="18" customHeight="1">
      <c r="A64" s="120"/>
      <c r="B64" s="121">
        <f t="shared" si="3"/>
        <v>147901</v>
      </c>
      <c r="C64" s="121">
        <v>150000</v>
      </c>
      <c r="D64" s="118">
        <f t="shared" si="2"/>
        <v>9000</v>
      </c>
      <c r="E64" s="87"/>
    </row>
  </sheetData>
  <sheetProtection password="DDF9"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zoomScalePageLayoutView="0" workbookViewId="0" topLeftCell="B1">
      <pane ySplit="3" topLeftCell="A4" activePane="bottomLeft" state="frozen"/>
      <selection pane="topLeft" activeCell="B1" sqref="B1"/>
      <selection pane="bottomLeft" activeCell="E12" sqref="E12:G12"/>
    </sheetView>
  </sheetViews>
  <sheetFormatPr defaultColWidth="9.00390625" defaultRowHeight="16.5"/>
  <cols>
    <col min="1" max="1" width="9.00390625" style="10" hidden="1" customWidth="1"/>
    <col min="2" max="2" width="13.875" style="19" customWidth="1"/>
    <col min="3" max="8" width="10.625" style="10" customWidth="1"/>
    <col min="9" max="16384" width="9.00390625" style="10" customWidth="1"/>
  </cols>
  <sheetData>
    <row r="1" spans="2:8" s="2" customFormat="1" ht="24" customHeight="1">
      <c r="B1" s="233" t="s">
        <v>0</v>
      </c>
      <c r="C1" s="228" t="s">
        <v>4</v>
      </c>
      <c r="D1" s="229"/>
      <c r="E1" s="230" t="s">
        <v>3</v>
      </c>
      <c r="F1" s="231"/>
      <c r="G1" s="231"/>
      <c r="H1" s="232"/>
    </row>
    <row r="2" spans="2:8" s="2" customFormat="1" ht="25.5" customHeight="1" thickBot="1">
      <c r="B2" s="234"/>
      <c r="C2" s="29" t="s">
        <v>6</v>
      </c>
      <c r="D2" s="3" t="s">
        <v>1</v>
      </c>
      <c r="E2" s="30" t="s">
        <v>7</v>
      </c>
      <c r="F2" s="4" t="s">
        <v>1</v>
      </c>
      <c r="G2" s="22" t="s">
        <v>5</v>
      </c>
      <c r="H2" s="5" t="s">
        <v>2</v>
      </c>
    </row>
    <row r="3" spans="1:8" s="2" customFormat="1" ht="25.5" customHeight="1" hidden="1" thickBot="1">
      <c r="A3" s="2">
        <v>0</v>
      </c>
      <c r="B3" s="33">
        <v>0</v>
      </c>
      <c r="C3" s="34"/>
      <c r="D3" s="35"/>
      <c r="E3" s="36"/>
      <c r="F3" s="37"/>
      <c r="G3" s="38"/>
      <c r="H3" s="39"/>
    </row>
    <row r="4" spans="1:8" ht="19.5" customHeight="1">
      <c r="A4" s="10">
        <v>1</v>
      </c>
      <c r="B4" s="6">
        <v>11100</v>
      </c>
      <c r="C4" s="26">
        <f>ROUND(B4*9%*20%,0)</f>
        <v>200</v>
      </c>
      <c r="D4" s="7">
        <f aca="true" t="shared" si="0" ref="D4:D9">ROUND(B4*1%*20%,0)</f>
        <v>22</v>
      </c>
      <c r="E4" s="26">
        <f>ROUND(B4*9%*70%,0)</f>
        <v>699</v>
      </c>
      <c r="F4" s="8">
        <f aca="true" t="shared" si="1" ref="F4:F9">ROUND(B4*1%*70%,0)</f>
        <v>78</v>
      </c>
      <c r="G4" s="23">
        <f aca="true" t="shared" si="2" ref="G4:G30">ROUND(B4*0.09%,0)</f>
        <v>10</v>
      </c>
      <c r="H4" s="9">
        <f aca="true" t="shared" si="3" ref="H4:H9">ROUND(B4*0.025%,0)</f>
        <v>3</v>
      </c>
    </row>
    <row r="5" spans="1:8" ht="19.5" customHeight="1">
      <c r="A5" s="32">
        <f>B4+1</f>
        <v>11101</v>
      </c>
      <c r="B5" s="11">
        <v>12540</v>
      </c>
      <c r="C5" s="27">
        <f>ROUND(B5*9%*20%,0)</f>
        <v>226</v>
      </c>
      <c r="D5" s="12">
        <f t="shared" si="0"/>
        <v>25</v>
      </c>
      <c r="E5" s="27">
        <f>ROUND(B5*9%*70%,0)</f>
        <v>790</v>
      </c>
      <c r="F5" s="13">
        <f t="shared" si="1"/>
        <v>88</v>
      </c>
      <c r="G5" s="24">
        <f t="shared" si="2"/>
        <v>11</v>
      </c>
      <c r="H5" s="14">
        <f t="shared" si="3"/>
        <v>3</v>
      </c>
    </row>
    <row r="6" spans="1:8" ht="19.5" customHeight="1">
      <c r="A6" s="32">
        <f>B5+1</f>
        <v>12541</v>
      </c>
      <c r="B6" s="11">
        <v>13500</v>
      </c>
      <c r="C6" s="27">
        <f aca="true" t="shared" si="4" ref="C6:C29">ROUND(B6*9%*20%,0)</f>
        <v>243</v>
      </c>
      <c r="D6" s="12">
        <f t="shared" si="0"/>
        <v>27</v>
      </c>
      <c r="E6" s="27">
        <f aca="true" t="shared" si="5" ref="E6:E29">ROUND(B6*9%*70%,0)</f>
        <v>851</v>
      </c>
      <c r="F6" s="13">
        <f t="shared" si="1"/>
        <v>95</v>
      </c>
      <c r="G6" s="24">
        <f t="shared" si="2"/>
        <v>12</v>
      </c>
      <c r="H6" s="14">
        <f t="shared" si="3"/>
        <v>3</v>
      </c>
    </row>
    <row r="7" spans="1:8" ht="19.5" customHeight="1">
      <c r="A7" s="32">
        <f>B6+1</f>
        <v>13501</v>
      </c>
      <c r="B7" s="11">
        <v>15840</v>
      </c>
      <c r="C7" s="27">
        <f t="shared" si="4"/>
        <v>285</v>
      </c>
      <c r="D7" s="12">
        <f t="shared" si="0"/>
        <v>32</v>
      </c>
      <c r="E7" s="27">
        <f t="shared" si="5"/>
        <v>998</v>
      </c>
      <c r="F7" s="13">
        <f t="shared" si="1"/>
        <v>111</v>
      </c>
      <c r="G7" s="24">
        <f t="shared" si="2"/>
        <v>14</v>
      </c>
      <c r="H7" s="14">
        <f t="shared" si="3"/>
        <v>4</v>
      </c>
    </row>
    <row r="8" spans="1:8" ht="19.5" customHeight="1">
      <c r="A8" s="32">
        <f aca="true" t="shared" si="6" ref="A8:A30">B7+1</f>
        <v>15841</v>
      </c>
      <c r="B8" s="11">
        <v>16500</v>
      </c>
      <c r="C8" s="27">
        <f t="shared" si="4"/>
        <v>297</v>
      </c>
      <c r="D8" s="83">
        <f t="shared" si="0"/>
        <v>33</v>
      </c>
      <c r="E8" s="27">
        <f t="shared" si="5"/>
        <v>1040</v>
      </c>
      <c r="F8" s="13">
        <f t="shared" si="1"/>
        <v>116</v>
      </c>
      <c r="G8" s="24">
        <f t="shared" si="2"/>
        <v>15</v>
      </c>
      <c r="H8" s="14">
        <f t="shared" si="3"/>
        <v>4</v>
      </c>
    </row>
    <row r="9" spans="1:8" ht="19.5" customHeight="1">
      <c r="A9" s="32">
        <f t="shared" si="6"/>
        <v>16501</v>
      </c>
      <c r="B9" s="11">
        <v>17280</v>
      </c>
      <c r="C9" s="27">
        <f t="shared" si="4"/>
        <v>311</v>
      </c>
      <c r="D9" s="82">
        <f t="shared" si="0"/>
        <v>35</v>
      </c>
      <c r="E9" s="27">
        <f t="shared" si="5"/>
        <v>1089</v>
      </c>
      <c r="F9" s="13">
        <f t="shared" si="1"/>
        <v>121</v>
      </c>
      <c r="G9" s="24">
        <f t="shared" si="2"/>
        <v>16</v>
      </c>
      <c r="H9" s="14">
        <f t="shared" si="3"/>
        <v>4</v>
      </c>
    </row>
    <row r="10" spans="1:8" ht="19.5" customHeight="1">
      <c r="A10" s="32">
        <f t="shared" si="6"/>
        <v>17281</v>
      </c>
      <c r="B10" s="11">
        <v>17880</v>
      </c>
      <c r="C10" s="27">
        <f t="shared" si="4"/>
        <v>322</v>
      </c>
      <c r="D10" s="12">
        <f aca="true" t="shared" si="7" ref="D10:D29">ROUND(B10*1%*20%,0)</f>
        <v>36</v>
      </c>
      <c r="E10" s="27">
        <f t="shared" si="5"/>
        <v>1126</v>
      </c>
      <c r="F10" s="13">
        <f aca="true" t="shared" si="8" ref="F10:F29">ROUND(B10*1%*70%,0)</f>
        <v>125</v>
      </c>
      <c r="G10" s="24">
        <f t="shared" si="2"/>
        <v>16</v>
      </c>
      <c r="H10" s="14">
        <f aca="true" t="shared" si="9" ref="H10:H29">ROUND(B10*0.025%,0)</f>
        <v>4</v>
      </c>
    </row>
    <row r="11" spans="1:8" ht="19.5" customHeight="1">
      <c r="A11" s="32">
        <f>B10+1</f>
        <v>17881</v>
      </c>
      <c r="B11" s="11">
        <v>19047</v>
      </c>
      <c r="C11" s="27">
        <f t="shared" si="4"/>
        <v>343</v>
      </c>
      <c r="D11" s="12">
        <f t="shared" si="7"/>
        <v>38</v>
      </c>
      <c r="E11" s="27">
        <f t="shared" si="5"/>
        <v>1200</v>
      </c>
      <c r="F11" s="13">
        <f t="shared" si="8"/>
        <v>133</v>
      </c>
      <c r="G11" s="24">
        <f t="shared" si="2"/>
        <v>17</v>
      </c>
      <c r="H11" s="14">
        <f t="shared" si="9"/>
        <v>5</v>
      </c>
    </row>
    <row r="12" spans="1:8" ht="19.5" customHeight="1">
      <c r="A12" s="32">
        <f t="shared" si="6"/>
        <v>19048</v>
      </c>
      <c r="B12" s="11">
        <v>20008</v>
      </c>
      <c r="C12" s="27">
        <f t="shared" si="4"/>
        <v>360</v>
      </c>
      <c r="D12" s="12">
        <f t="shared" si="7"/>
        <v>40</v>
      </c>
      <c r="E12" s="27">
        <f t="shared" si="5"/>
        <v>1261</v>
      </c>
      <c r="F12" s="13">
        <f t="shared" si="8"/>
        <v>140</v>
      </c>
      <c r="G12" s="24">
        <f t="shared" si="2"/>
        <v>18</v>
      </c>
      <c r="H12" s="14">
        <f t="shared" si="9"/>
        <v>5</v>
      </c>
    </row>
    <row r="13" spans="1:8" ht="19.5" customHeight="1">
      <c r="A13" s="32">
        <f t="shared" si="6"/>
        <v>20009</v>
      </c>
      <c r="B13" s="11">
        <v>20100</v>
      </c>
      <c r="C13" s="27">
        <f t="shared" si="4"/>
        <v>362</v>
      </c>
      <c r="D13" s="83">
        <f t="shared" si="7"/>
        <v>40</v>
      </c>
      <c r="E13" s="27">
        <f t="shared" si="5"/>
        <v>1266</v>
      </c>
      <c r="F13" s="13">
        <f t="shared" si="8"/>
        <v>141</v>
      </c>
      <c r="G13" s="24">
        <f t="shared" si="2"/>
        <v>18</v>
      </c>
      <c r="H13" s="14">
        <f t="shared" si="9"/>
        <v>5</v>
      </c>
    </row>
    <row r="14" spans="1:8" ht="19.5" customHeight="1">
      <c r="A14" s="32">
        <f t="shared" si="6"/>
        <v>20101</v>
      </c>
      <c r="B14" s="11">
        <v>21000</v>
      </c>
      <c r="C14" s="27">
        <f t="shared" si="4"/>
        <v>378</v>
      </c>
      <c r="D14" s="83">
        <f t="shared" si="7"/>
        <v>42</v>
      </c>
      <c r="E14" s="27">
        <f t="shared" si="5"/>
        <v>1323</v>
      </c>
      <c r="F14" s="13">
        <f t="shared" si="8"/>
        <v>147</v>
      </c>
      <c r="G14" s="24">
        <f t="shared" si="2"/>
        <v>19</v>
      </c>
      <c r="H14" s="14">
        <f t="shared" si="9"/>
        <v>5</v>
      </c>
    </row>
    <row r="15" spans="1:8" ht="19.5" customHeight="1">
      <c r="A15" s="32">
        <f t="shared" si="6"/>
        <v>21001</v>
      </c>
      <c r="B15" s="11">
        <v>21900</v>
      </c>
      <c r="C15" s="27">
        <f t="shared" si="4"/>
        <v>394</v>
      </c>
      <c r="D15" s="82">
        <f t="shared" si="7"/>
        <v>44</v>
      </c>
      <c r="E15" s="27">
        <f t="shared" si="5"/>
        <v>1380</v>
      </c>
      <c r="F15" s="13">
        <f t="shared" si="8"/>
        <v>153</v>
      </c>
      <c r="G15" s="24">
        <f t="shared" si="2"/>
        <v>20</v>
      </c>
      <c r="H15" s="14">
        <f t="shared" si="9"/>
        <v>5</v>
      </c>
    </row>
    <row r="16" spans="1:8" ht="19.5" customHeight="1">
      <c r="A16" s="32">
        <f t="shared" si="6"/>
        <v>21901</v>
      </c>
      <c r="B16" s="11">
        <v>22800</v>
      </c>
      <c r="C16" s="27">
        <f t="shared" si="4"/>
        <v>410</v>
      </c>
      <c r="D16" s="12">
        <f t="shared" si="7"/>
        <v>46</v>
      </c>
      <c r="E16" s="27">
        <f t="shared" si="5"/>
        <v>1436</v>
      </c>
      <c r="F16" s="13">
        <f t="shared" si="8"/>
        <v>160</v>
      </c>
      <c r="G16" s="24">
        <f t="shared" si="2"/>
        <v>21</v>
      </c>
      <c r="H16" s="14">
        <f t="shared" si="9"/>
        <v>6</v>
      </c>
    </row>
    <row r="17" spans="1:8" ht="19.5" customHeight="1">
      <c r="A17" s="32">
        <f t="shared" si="6"/>
        <v>22801</v>
      </c>
      <c r="B17" s="11">
        <v>24000</v>
      </c>
      <c r="C17" s="27">
        <f t="shared" si="4"/>
        <v>432</v>
      </c>
      <c r="D17" s="12">
        <f t="shared" si="7"/>
        <v>48</v>
      </c>
      <c r="E17" s="27">
        <f t="shared" si="5"/>
        <v>1512</v>
      </c>
      <c r="F17" s="13">
        <f t="shared" si="8"/>
        <v>168</v>
      </c>
      <c r="G17" s="24">
        <f t="shared" si="2"/>
        <v>22</v>
      </c>
      <c r="H17" s="14">
        <f t="shared" si="9"/>
        <v>6</v>
      </c>
    </row>
    <row r="18" spans="1:8" ht="19.5" customHeight="1">
      <c r="A18" s="32">
        <f t="shared" si="6"/>
        <v>24001</v>
      </c>
      <c r="B18" s="11">
        <v>25200</v>
      </c>
      <c r="C18" s="27">
        <f t="shared" si="4"/>
        <v>454</v>
      </c>
      <c r="D18" s="12">
        <f t="shared" si="7"/>
        <v>50</v>
      </c>
      <c r="E18" s="27">
        <f t="shared" si="5"/>
        <v>1588</v>
      </c>
      <c r="F18" s="13">
        <f t="shared" si="8"/>
        <v>176</v>
      </c>
      <c r="G18" s="24">
        <f t="shared" si="2"/>
        <v>23</v>
      </c>
      <c r="H18" s="14">
        <f t="shared" si="9"/>
        <v>6</v>
      </c>
    </row>
    <row r="19" spans="1:8" ht="19.5" customHeight="1">
      <c r="A19" s="32">
        <f t="shared" si="6"/>
        <v>25201</v>
      </c>
      <c r="B19" s="11">
        <v>26400</v>
      </c>
      <c r="C19" s="27">
        <f t="shared" si="4"/>
        <v>475</v>
      </c>
      <c r="D19" s="12">
        <f t="shared" si="7"/>
        <v>53</v>
      </c>
      <c r="E19" s="27">
        <f t="shared" si="5"/>
        <v>1663</v>
      </c>
      <c r="F19" s="13">
        <f t="shared" si="8"/>
        <v>185</v>
      </c>
      <c r="G19" s="24">
        <f t="shared" si="2"/>
        <v>24</v>
      </c>
      <c r="H19" s="14">
        <f t="shared" si="9"/>
        <v>7</v>
      </c>
    </row>
    <row r="20" spans="1:8" ht="19.5" customHeight="1">
      <c r="A20" s="32">
        <f t="shared" si="6"/>
        <v>26401</v>
      </c>
      <c r="B20" s="11">
        <v>27600</v>
      </c>
      <c r="C20" s="27">
        <f t="shared" si="4"/>
        <v>497</v>
      </c>
      <c r="D20" s="12">
        <f t="shared" si="7"/>
        <v>55</v>
      </c>
      <c r="E20" s="27">
        <f t="shared" si="5"/>
        <v>1739</v>
      </c>
      <c r="F20" s="13">
        <f t="shared" si="8"/>
        <v>193</v>
      </c>
      <c r="G20" s="24">
        <f t="shared" si="2"/>
        <v>25</v>
      </c>
      <c r="H20" s="14">
        <f t="shared" si="9"/>
        <v>7</v>
      </c>
    </row>
    <row r="21" spans="1:8" ht="19.5" customHeight="1">
      <c r="A21" s="32">
        <f t="shared" si="6"/>
        <v>27601</v>
      </c>
      <c r="B21" s="11">
        <v>28800</v>
      </c>
      <c r="C21" s="27">
        <f t="shared" si="4"/>
        <v>518</v>
      </c>
      <c r="D21" s="12">
        <f t="shared" si="7"/>
        <v>58</v>
      </c>
      <c r="E21" s="27">
        <f t="shared" si="5"/>
        <v>1814</v>
      </c>
      <c r="F21" s="13">
        <f t="shared" si="8"/>
        <v>202</v>
      </c>
      <c r="G21" s="24">
        <f t="shared" si="2"/>
        <v>26</v>
      </c>
      <c r="H21" s="14">
        <f t="shared" si="9"/>
        <v>7</v>
      </c>
    </row>
    <row r="22" spans="1:8" ht="19.5" customHeight="1">
      <c r="A22" s="32">
        <f t="shared" si="6"/>
        <v>28801</v>
      </c>
      <c r="B22" s="11">
        <v>30300</v>
      </c>
      <c r="C22" s="27">
        <f t="shared" si="4"/>
        <v>545</v>
      </c>
      <c r="D22" s="12">
        <f t="shared" si="7"/>
        <v>61</v>
      </c>
      <c r="E22" s="27">
        <f t="shared" si="5"/>
        <v>1909</v>
      </c>
      <c r="F22" s="13">
        <f t="shared" si="8"/>
        <v>212</v>
      </c>
      <c r="G22" s="24">
        <f t="shared" si="2"/>
        <v>27</v>
      </c>
      <c r="H22" s="14">
        <f t="shared" si="9"/>
        <v>8</v>
      </c>
    </row>
    <row r="23" spans="1:8" ht="19.5" customHeight="1">
      <c r="A23" s="32">
        <f t="shared" si="6"/>
        <v>30301</v>
      </c>
      <c r="B23" s="11">
        <v>31800</v>
      </c>
      <c r="C23" s="27">
        <f t="shared" si="4"/>
        <v>572</v>
      </c>
      <c r="D23" s="12">
        <f t="shared" si="7"/>
        <v>64</v>
      </c>
      <c r="E23" s="27">
        <f t="shared" si="5"/>
        <v>2003</v>
      </c>
      <c r="F23" s="13">
        <f t="shared" si="8"/>
        <v>223</v>
      </c>
      <c r="G23" s="24">
        <f t="shared" si="2"/>
        <v>29</v>
      </c>
      <c r="H23" s="14">
        <f t="shared" si="9"/>
        <v>8</v>
      </c>
    </row>
    <row r="24" spans="1:8" ht="19.5" customHeight="1">
      <c r="A24" s="32">
        <f t="shared" si="6"/>
        <v>31801</v>
      </c>
      <c r="B24" s="11">
        <v>33300</v>
      </c>
      <c r="C24" s="27">
        <f t="shared" si="4"/>
        <v>599</v>
      </c>
      <c r="D24" s="12">
        <f t="shared" si="7"/>
        <v>67</v>
      </c>
      <c r="E24" s="27">
        <f t="shared" si="5"/>
        <v>2098</v>
      </c>
      <c r="F24" s="13">
        <f t="shared" si="8"/>
        <v>233</v>
      </c>
      <c r="G24" s="24">
        <f t="shared" si="2"/>
        <v>30</v>
      </c>
      <c r="H24" s="14">
        <f t="shared" si="9"/>
        <v>8</v>
      </c>
    </row>
    <row r="25" spans="1:8" ht="19.5" customHeight="1">
      <c r="A25" s="32">
        <f t="shared" si="6"/>
        <v>33301</v>
      </c>
      <c r="B25" s="11">
        <v>34800</v>
      </c>
      <c r="C25" s="27">
        <f t="shared" si="4"/>
        <v>626</v>
      </c>
      <c r="D25" s="12">
        <f t="shared" si="7"/>
        <v>70</v>
      </c>
      <c r="E25" s="27">
        <f t="shared" si="5"/>
        <v>2192</v>
      </c>
      <c r="F25" s="13">
        <f t="shared" si="8"/>
        <v>244</v>
      </c>
      <c r="G25" s="24">
        <f t="shared" si="2"/>
        <v>31</v>
      </c>
      <c r="H25" s="14">
        <f t="shared" si="9"/>
        <v>9</v>
      </c>
    </row>
    <row r="26" spans="1:8" ht="19.5" customHeight="1">
      <c r="A26" s="32">
        <f t="shared" si="6"/>
        <v>34801</v>
      </c>
      <c r="B26" s="11">
        <v>36300</v>
      </c>
      <c r="C26" s="27">
        <f t="shared" si="4"/>
        <v>653</v>
      </c>
      <c r="D26" s="12">
        <f t="shared" si="7"/>
        <v>73</v>
      </c>
      <c r="E26" s="27">
        <f t="shared" si="5"/>
        <v>2287</v>
      </c>
      <c r="F26" s="13">
        <f t="shared" si="8"/>
        <v>254</v>
      </c>
      <c r="G26" s="24">
        <f t="shared" si="2"/>
        <v>33</v>
      </c>
      <c r="H26" s="14">
        <f t="shared" si="9"/>
        <v>9</v>
      </c>
    </row>
    <row r="27" spans="1:8" ht="19.5" customHeight="1">
      <c r="A27" s="32">
        <f t="shared" si="6"/>
        <v>36301</v>
      </c>
      <c r="B27" s="11">
        <v>38200</v>
      </c>
      <c r="C27" s="27">
        <f t="shared" si="4"/>
        <v>688</v>
      </c>
      <c r="D27" s="12">
        <f t="shared" si="7"/>
        <v>76</v>
      </c>
      <c r="E27" s="27">
        <f t="shared" si="5"/>
        <v>2407</v>
      </c>
      <c r="F27" s="13">
        <f t="shared" si="8"/>
        <v>267</v>
      </c>
      <c r="G27" s="24">
        <f t="shared" si="2"/>
        <v>34</v>
      </c>
      <c r="H27" s="14">
        <f t="shared" si="9"/>
        <v>10</v>
      </c>
    </row>
    <row r="28" spans="1:8" ht="19.5" customHeight="1">
      <c r="A28" s="32">
        <f t="shared" si="6"/>
        <v>38201</v>
      </c>
      <c r="B28" s="11">
        <v>40100</v>
      </c>
      <c r="C28" s="27">
        <f t="shared" si="4"/>
        <v>722</v>
      </c>
      <c r="D28" s="12">
        <f t="shared" si="7"/>
        <v>80</v>
      </c>
      <c r="E28" s="27">
        <f t="shared" si="5"/>
        <v>2526</v>
      </c>
      <c r="F28" s="13">
        <f t="shared" si="8"/>
        <v>281</v>
      </c>
      <c r="G28" s="24">
        <f t="shared" si="2"/>
        <v>36</v>
      </c>
      <c r="H28" s="14">
        <f t="shared" si="9"/>
        <v>10</v>
      </c>
    </row>
    <row r="29" spans="1:8" ht="19.5" customHeight="1">
      <c r="A29" s="32">
        <f t="shared" si="6"/>
        <v>40101</v>
      </c>
      <c r="B29" s="11">
        <v>42000</v>
      </c>
      <c r="C29" s="27">
        <f t="shared" si="4"/>
        <v>756</v>
      </c>
      <c r="D29" s="12">
        <f t="shared" si="7"/>
        <v>84</v>
      </c>
      <c r="E29" s="27">
        <f t="shared" si="5"/>
        <v>2646</v>
      </c>
      <c r="F29" s="13">
        <f t="shared" si="8"/>
        <v>294</v>
      </c>
      <c r="G29" s="24">
        <f t="shared" si="2"/>
        <v>38</v>
      </c>
      <c r="H29" s="14">
        <f t="shared" si="9"/>
        <v>11</v>
      </c>
    </row>
    <row r="30" spans="1:8" ht="19.5" customHeight="1" thickBot="1">
      <c r="A30" s="32">
        <f t="shared" si="6"/>
        <v>42001</v>
      </c>
      <c r="B30" s="15">
        <v>43900</v>
      </c>
      <c r="C30" s="84">
        <f>ROUND(B30*9%*20%,0)</f>
        <v>790</v>
      </c>
      <c r="D30" s="16">
        <f>ROUND(B30*1%*20%,0)</f>
        <v>88</v>
      </c>
      <c r="E30" s="28">
        <f>ROUND(B30*9%*70%,0)</f>
        <v>2766</v>
      </c>
      <c r="F30" s="17">
        <f>ROUND(B30*1%*70%,0)</f>
        <v>307</v>
      </c>
      <c r="G30" s="25">
        <f t="shared" si="2"/>
        <v>40</v>
      </c>
      <c r="H30" s="18">
        <f>ROUND(B30*0.025%,0)</f>
        <v>11</v>
      </c>
    </row>
    <row r="31" spans="3:4" ht="16.5">
      <c r="C31" s="85"/>
      <c r="D31" s="19"/>
    </row>
    <row r="32" spans="2:4" ht="16.5">
      <c r="B32" s="31" t="s">
        <v>93</v>
      </c>
      <c r="C32" s="19"/>
      <c r="D32" s="19"/>
    </row>
    <row r="33" spans="2:4" ht="16.5">
      <c r="B33" s="20" t="s">
        <v>94</v>
      </c>
      <c r="C33" s="21"/>
      <c r="D33" s="21"/>
    </row>
    <row r="34" spans="2:6" ht="16.5">
      <c r="B34" s="20" t="s">
        <v>9</v>
      </c>
      <c r="C34" s="21"/>
      <c r="D34" s="21"/>
      <c r="F34" s="1"/>
    </row>
    <row r="35" spans="2:4" ht="16.5">
      <c r="B35" s="20" t="s">
        <v>95</v>
      </c>
      <c r="C35" s="21"/>
      <c r="D35" s="21"/>
    </row>
    <row r="36" spans="2:4" ht="16.5">
      <c r="B36" s="20" t="s">
        <v>21</v>
      </c>
      <c r="C36" s="21"/>
      <c r="D36" s="21"/>
    </row>
    <row r="37" spans="2:5" ht="16.5">
      <c r="B37" s="20" t="s">
        <v>17</v>
      </c>
      <c r="C37" s="21"/>
      <c r="D37" s="21"/>
      <c r="E37" s="1"/>
    </row>
    <row r="38" spans="2:4" ht="16.5">
      <c r="B38" s="20" t="s">
        <v>15</v>
      </c>
      <c r="C38" s="21"/>
      <c r="D38" s="21"/>
    </row>
    <row r="39" ht="16.5">
      <c r="B39" s="31"/>
    </row>
  </sheetData>
  <sheetProtection password="DDF9" sheet="1"/>
  <mergeCells count="3">
    <mergeCell ref="C1:D1"/>
    <mergeCell ref="E1:H1"/>
    <mergeCell ref="B1:B2"/>
  </mergeCells>
  <printOptions horizontalCentered="1"/>
  <pageMargins left="0.7480314960629921" right="0.7480314960629921" top="0.984251968503937" bottom="0.8267716535433072" header="0.5118110236220472" footer="0.5118110236220472"/>
  <pageSetup horizontalDpi="300" verticalDpi="300" orientation="portrait" paperSize="9" r:id="rId1"/>
  <headerFooter alignWithMargins="0">
    <oddHeader>&amp;L
&amp;"標楷體,標準"&amp;11單位：元&amp;C&amp;"標楷體,標準"&amp;13 102年勞健保保費分攤表--勞保部分&amp;R&amp;"Times New Roman,標準"
&amp;11 102.01.01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="90" zoomScaleNormal="90" zoomScalePageLayoutView="0" workbookViewId="0" topLeftCell="A1">
      <pane ySplit="2" topLeftCell="A3" activePane="bottomLeft" state="frozen"/>
      <selection pane="topLeft" activeCell="B1" sqref="B1"/>
      <selection pane="bottomLeft" activeCell="B3" sqref="B3:B4"/>
    </sheetView>
  </sheetViews>
  <sheetFormatPr defaultColWidth="9.00390625" defaultRowHeight="16.5"/>
  <cols>
    <col min="1" max="1" width="8.625" style="10" hidden="1" customWidth="1"/>
    <col min="2" max="2" width="5.75390625" style="19" customWidth="1"/>
    <col min="3" max="4" width="10.625" style="10" customWidth="1"/>
    <col min="5" max="5" width="9.25390625" style="10" customWidth="1"/>
    <col min="6" max="6" width="12.50390625" style="10" customWidth="1"/>
    <col min="7" max="7" width="11.375" style="43" customWidth="1"/>
    <col min="8" max="8" width="12.50390625" style="10" bestFit="1" customWidth="1"/>
    <col min="9" max="9" width="10.375" style="10" customWidth="1"/>
    <col min="10" max="16384" width="9.00390625" style="10" customWidth="1"/>
  </cols>
  <sheetData>
    <row r="1" spans="2:9" s="40" customFormat="1" ht="26.25" customHeight="1">
      <c r="B1" s="47"/>
      <c r="C1" s="48" t="s">
        <v>23</v>
      </c>
      <c r="D1" s="49"/>
      <c r="E1" s="49"/>
      <c r="F1" s="49"/>
      <c r="G1" s="49"/>
      <c r="H1" s="47"/>
      <c r="I1" s="47"/>
    </row>
    <row r="2" spans="2:9" s="40" customFormat="1" ht="16.5" customHeight="1" thickBot="1">
      <c r="B2" s="47"/>
      <c r="C2" s="49" t="s">
        <v>18</v>
      </c>
      <c r="D2" s="49"/>
      <c r="E2" s="49"/>
      <c r="F2" s="49"/>
      <c r="G2" s="49"/>
      <c r="H2" s="47"/>
      <c r="I2" s="50" t="s">
        <v>19</v>
      </c>
    </row>
    <row r="3" spans="2:9" s="40" customFormat="1" ht="12" customHeight="1">
      <c r="B3" s="235" t="s">
        <v>24</v>
      </c>
      <c r="C3" s="51"/>
      <c r="D3" s="237" t="s">
        <v>20</v>
      </c>
      <c r="E3" s="238"/>
      <c r="F3" s="238"/>
      <c r="G3" s="239"/>
      <c r="H3" s="240" t="s">
        <v>25</v>
      </c>
      <c r="I3" s="242" t="s">
        <v>26</v>
      </c>
    </row>
    <row r="4" spans="1:9" s="21" customFormat="1" ht="16.5" customHeight="1">
      <c r="A4" s="42"/>
      <c r="B4" s="236"/>
      <c r="C4" s="52" t="s">
        <v>16</v>
      </c>
      <c r="D4" s="53" t="s">
        <v>27</v>
      </c>
      <c r="E4" s="54" t="s">
        <v>28</v>
      </c>
      <c r="F4" s="55" t="s">
        <v>29</v>
      </c>
      <c r="G4" s="55" t="s">
        <v>30</v>
      </c>
      <c r="H4" s="241"/>
      <c r="I4" s="243"/>
    </row>
    <row r="5" spans="1:9" s="21" customFormat="1" ht="16.5" customHeight="1" hidden="1">
      <c r="A5" s="42">
        <v>0</v>
      </c>
      <c r="B5" s="76">
        <v>0</v>
      </c>
      <c r="C5" s="77">
        <v>0</v>
      </c>
      <c r="D5" s="78">
        <v>0</v>
      </c>
      <c r="E5" s="79">
        <v>0</v>
      </c>
      <c r="F5" s="79">
        <v>0</v>
      </c>
      <c r="G5" s="79">
        <v>0</v>
      </c>
      <c r="H5" s="80">
        <v>0</v>
      </c>
      <c r="I5" s="81">
        <v>0</v>
      </c>
    </row>
    <row r="6" spans="1:9" s="21" customFormat="1" ht="16.5" customHeight="1">
      <c r="A6" s="42">
        <f>C5+1</f>
        <v>1</v>
      </c>
      <c r="B6" s="56">
        <v>1</v>
      </c>
      <c r="C6" s="57">
        <v>20008</v>
      </c>
      <c r="D6" s="61">
        <f aca="true" t="shared" si="0" ref="D6:D57">+ROUND(C6*0.0491*0.3,0)</f>
        <v>295</v>
      </c>
      <c r="E6" s="58">
        <f aca="true" t="shared" si="1" ref="E6:E22">+D6*2</f>
        <v>590</v>
      </c>
      <c r="F6" s="58">
        <f aca="true" t="shared" si="2" ref="F6:F57">+D6*3</f>
        <v>885</v>
      </c>
      <c r="G6" s="58">
        <f aca="true" t="shared" si="3" ref="G6:G57">+D6*4</f>
        <v>1180</v>
      </c>
      <c r="H6" s="59">
        <f aca="true" t="shared" si="4" ref="H6:H57">+ROUND(C6*0.0491*0.6*1.7,0)</f>
        <v>1002</v>
      </c>
      <c r="I6" s="60">
        <f aca="true" t="shared" si="5" ref="I6:I57">+ROUND(C6*0.0491*0.1*1.7,0)</f>
        <v>167</v>
      </c>
    </row>
    <row r="7" spans="1:9" s="21" customFormat="1" ht="16.5" customHeight="1">
      <c r="A7" s="42">
        <f aca="true" t="shared" si="6" ref="A7:A56">C6+1</f>
        <v>20009</v>
      </c>
      <c r="B7" s="56">
        <v>2</v>
      </c>
      <c r="C7" s="57">
        <v>20100</v>
      </c>
      <c r="D7" s="61">
        <f t="shared" si="0"/>
        <v>296</v>
      </c>
      <c r="E7" s="58">
        <f t="shared" si="1"/>
        <v>592</v>
      </c>
      <c r="F7" s="58">
        <f t="shared" si="2"/>
        <v>888</v>
      </c>
      <c r="G7" s="58">
        <f t="shared" si="3"/>
        <v>1184</v>
      </c>
      <c r="H7" s="59">
        <f t="shared" si="4"/>
        <v>1007</v>
      </c>
      <c r="I7" s="60">
        <f t="shared" si="5"/>
        <v>168</v>
      </c>
    </row>
    <row r="8" spans="1:9" s="21" customFormat="1" ht="16.5" customHeight="1">
      <c r="A8" s="42">
        <f t="shared" si="6"/>
        <v>20101</v>
      </c>
      <c r="B8" s="56">
        <f aca="true" t="shared" si="7" ref="B8:B57">+B7+1</f>
        <v>3</v>
      </c>
      <c r="C8" s="57">
        <v>21000</v>
      </c>
      <c r="D8" s="61">
        <f t="shared" si="0"/>
        <v>309</v>
      </c>
      <c r="E8" s="58">
        <f t="shared" si="1"/>
        <v>618</v>
      </c>
      <c r="F8" s="58">
        <f t="shared" si="2"/>
        <v>927</v>
      </c>
      <c r="G8" s="58">
        <f t="shared" si="3"/>
        <v>1236</v>
      </c>
      <c r="H8" s="59">
        <f t="shared" si="4"/>
        <v>1052</v>
      </c>
      <c r="I8" s="60">
        <f t="shared" si="5"/>
        <v>175</v>
      </c>
    </row>
    <row r="9" spans="1:9" s="21" customFormat="1" ht="16.5" customHeight="1">
      <c r="A9" s="42">
        <f t="shared" si="6"/>
        <v>21001</v>
      </c>
      <c r="B9" s="56">
        <f t="shared" si="7"/>
        <v>4</v>
      </c>
      <c r="C9" s="57">
        <v>21900</v>
      </c>
      <c r="D9" s="61">
        <f t="shared" si="0"/>
        <v>323</v>
      </c>
      <c r="E9" s="58">
        <f t="shared" si="1"/>
        <v>646</v>
      </c>
      <c r="F9" s="58">
        <f t="shared" si="2"/>
        <v>969</v>
      </c>
      <c r="G9" s="58">
        <f t="shared" si="3"/>
        <v>1292</v>
      </c>
      <c r="H9" s="59">
        <f t="shared" si="4"/>
        <v>1097</v>
      </c>
      <c r="I9" s="60">
        <f t="shared" si="5"/>
        <v>183</v>
      </c>
    </row>
    <row r="10" spans="1:9" s="21" customFormat="1" ht="16.5" customHeight="1">
      <c r="A10" s="42">
        <f t="shared" si="6"/>
        <v>21901</v>
      </c>
      <c r="B10" s="62">
        <f t="shared" si="7"/>
        <v>5</v>
      </c>
      <c r="C10" s="63">
        <v>22800</v>
      </c>
      <c r="D10" s="64">
        <f t="shared" si="0"/>
        <v>336</v>
      </c>
      <c r="E10" s="65">
        <f t="shared" si="1"/>
        <v>672</v>
      </c>
      <c r="F10" s="64">
        <f t="shared" si="2"/>
        <v>1008</v>
      </c>
      <c r="G10" s="64">
        <f t="shared" si="3"/>
        <v>1344</v>
      </c>
      <c r="H10" s="66">
        <f t="shared" si="4"/>
        <v>1142</v>
      </c>
      <c r="I10" s="67">
        <f t="shared" si="5"/>
        <v>190</v>
      </c>
    </row>
    <row r="11" spans="1:9" s="21" customFormat="1" ht="16.5" customHeight="1">
      <c r="A11" s="42">
        <f t="shared" si="6"/>
        <v>22801</v>
      </c>
      <c r="B11" s="56">
        <f t="shared" si="7"/>
        <v>6</v>
      </c>
      <c r="C11" s="57">
        <v>24000</v>
      </c>
      <c r="D11" s="61">
        <f t="shared" si="0"/>
        <v>354</v>
      </c>
      <c r="E11" s="58">
        <f t="shared" si="1"/>
        <v>708</v>
      </c>
      <c r="F11" s="58">
        <f t="shared" si="2"/>
        <v>1062</v>
      </c>
      <c r="G11" s="58">
        <f t="shared" si="3"/>
        <v>1416</v>
      </c>
      <c r="H11" s="59">
        <f t="shared" si="4"/>
        <v>1202</v>
      </c>
      <c r="I11" s="60">
        <f t="shared" si="5"/>
        <v>200</v>
      </c>
    </row>
    <row r="12" spans="1:9" s="21" customFormat="1" ht="16.5" customHeight="1">
      <c r="A12" s="42">
        <f t="shared" si="6"/>
        <v>24001</v>
      </c>
      <c r="B12" s="56">
        <f t="shared" si="7"/>
        <v>7</v>
      </c>
      <c r="C12" s="57">
        <v>25200</v>
      </c>
      <c r="D12" s="61">
        <f t="shared" si="0"/>
        <v>371</v>
      </c>
      <c r="E12" s="58">
        <f t="shared" si="1"/>
        <v>742</v>
      </c>
      <c r="F12" s="58">
        <f t="shared" si="2"/>
        <v>1113</v>
      </c>
      <c r="G12" s="58">
        <f t="shared" si="3"/>
        <v>1484</v>
      </c>
      <c r="H12" s="59">
        <f t="shared" si="4"/>
        <v>1262</v>
      </c>
      <c r="I12" s="60">
        <f t="shared" si="5"/>
        <v>210</v>
      </c>
    </row>
    <row r="13" spans="1:9" s="21" customFormat="1" ht="16.5" customHeight="1">
      <c r="A13" s="42">
        <f t="shared" si="6"/>
        <v>25201</v>
      </c>
      <c r="B13" s="56">
        <f t="shared" si="7"/>
        <v>8</v>
      </c>
      <c r="C13" s="57">
        <v>26400</v>
      </c>
      <c r="D13" s="61">
        <f t="shared" si="0"/>
        <v>389</v>
      </c>
      <c r="E13" s="58">
        <f t="shared" si="1"/>
        <v>778</v>
      </c>
      <c r="F13" s="58">
        <f t="shared" si="2"/>
        <v>1167</v>
      </c>
      <c r="G13" s="58">
        <f t="shared" si="3"/>
        <v>1556</v>
      </c>
      <c r="H13" s="59">
        <f t="shared" si="4"/>
        <v>1322</v>
      </c>
      <c r="I13" s="60">
        <f t="shared" si="5"/>
        <v>220</v>
      </c>
    </row>
    <row r="14" spans="1:9" s="21" customFormat="1" ht="16.5" customHeight="1">
      <c r="A14" s="42">
        <f t="shared" si="6"/>
        <v>26401</v>
      </c>
      <c r="B14" s="56">
        <f t="shared" si="7"/>
        <v>9</v>
      </c>
      <c r="C14" s="57">
        <v>27600</v>
      </c>
      <c r="D14" s="61">
        <f t="shared" si="0"/>
        <v>407</v>
      </c>
      <c r="E14" s="58">
        <f t="shared" si="1"/>
        <v>814</v>
      </c>
      <c r="F14" s="58">
        <f t="shared" si="2"/>
        <v>1221</v>
      </c>
      <c r="G14" s="58">
        <f t="shared" si="3"/>
        <v>1628</v>
      </c>
      <c r="H14" s="59">
        <f t="shared" si="4"/>
        <v>1382</v>
      </c>
      <c r="I14" s="60">
        <f t="shared" si="5"/>
        <v>230</v>
      </c>
    </row>
    <row r="15" spans="1:9" s="21" customFormat="1" ht="16.5" customHeight="1">
      <c r="A15" s="42">
        <f t="shared" si="6"/>
        <v>27601</v>
      </c>
      <c r="B15" s="62">
        <f t="shared" si="7"/>
        <v>10</v>
      </c>
      <c r="C15" s="63">
        <v>28800</v>
      </c>
      <c r="D15" s="64">
        <f t="shared" si="0"/>
        <v>424</v>
      </c>
      <c r="E15" s="65">
        <f t="shared" si="1"/>
        <v>848</v>
      </c>
      <c r="F15" s="65">
        <f t="shared" si="2"/>
        <v>1272</v>
      </c>
      <c r="G15" s="65">
        <f t="shared" si="3"/>
        <v>1696</v>
      </c>
      <c r="H15" s="66">
        <f t="shared" si="4"/>
        <v>1442</v>
      </c>
      <c r="I15" s="67">
        <f t="shared" si="5"/>
        <v>240</v>
      </c>
    </row>
    <row r="16" spans="1:9" s="21" customFormat="1" ht="16.5" customHeight="1">
      <c r="A16" s="42">
        <f t="shared" si="6"/>
        <v>28801</v>
      </c>
      <c r="B16" s="56">
        <f t="shared" si="7"/>
        <v>11</v>
      </c>
      <c r="C16" s="57">
        <v>30300</v>
      </c>
      <c r="D16" s="61">
        <f t="shared" si="0"/>
        <v>446</v>
      </c>
      <c r="E16" s="58">
        <f t="shared" si="1"/>
        <v>892</v>
      </c>
      <c r="F16" s="58">
        <f t="shared" si="2"/>
        <v>1338</v>
      </c>
      <c r="G16" s="58">
        <f t="shared" si="3"/>
        <v>1784</v>
      </c>
      <c r="H16" s="59">
        <f t="shared" si="4"/>
        <v>1517</v>
      </c>
      <c r="I16" s="60">
        <f t="shared" si="5"/>
        <v>253</v>
      </c>
    </row>
    <row r="17" spans="1:9" s="21" customFormat="1" ht="16.5" customHeight="1">
      <c r="A17" s="42">
        <f t="shared" si="6"/>
        <v>30301</v>
      </c>
      <c r="B17" s="56">
        <f t="shared" si="7"/>
        <v>12</v>
      </c>
      <c r="C17" s="57">
        <v>31800</v>
      </c>
      <c r="D17" s="61">
        <f t="shared" si="0"/>
        <v>468</v>
      </c>
      <c r="E17" s="58">
        <f t="shared" si="1"/>
        <v>936</v>
      </c>
      <c r="F17" s="58">
        <f t="shared" si="2"/>
        <v>1404</v>
      </c>
      <c r="G17" s="58">
        <f t="shared" si="3"/>
        <v>1872</v>
      </c>
      <c r="H17" s="59">
        <f t="shared" si="4"/>
        <v>1593</v>
      </c>
      <c r="I17" s="60">
        <f t="shared" si="5"/>
        <v>265</v>
      </c>
    </row>
    <row r="18" spans="1:9" s="21" customFormat="1" ht="16.5" customHeight="1">
      <c r="A18" s="42">
        <f t="shared" si="6"/>
        <v>31801</v>
      </c>
      <c r="B18" s="56">
        <f t="shared" si="7"/>
        <v>13</v>
      </c>
      <c r="C18" s="57">
        <v>33300</v>
      </c>
      <c r="D18" s="61">
        <f t="shared" si="0"/>
        <v>491</v>
      </c>
      <c r="E18" s="58">
        <f t="shared" si="1"/>
        <v>982</v>
      </c>
      <c r="F18" s="58">
        <f t="shared" si="2"/>
        <v>1473</v>
      </c>
      <c r="G18" s="58">
        <f t="shared" si="3"/>
        <v>1964</v>
      </c>
      <c r="H18" s="59">
        <f t="shared" si="4"/>
        <v>1668</v>
      </c>
      <c r="I18" s="60">
        <f t="shared" si="5"/>
        <v>278</v>
      </c>
    </row>
    <row r="19" spans="1:9" s="21" customFormat="1" ht="16.5" customHeight="1">
      <c r="A19" s="42">
        <f t="shared" si="6"/>
        <v>33301</v>
      </c>
      <c r="B19" s="56">
        <f t="shared" si="7"/>
        <v>14</v>
      </c>
      <c r="C19" s="57">
        <v>34800</v>
      </c>
      <c r="D19" s="61">
        <f t="shared" si="0"/>
        <v>513</v>
      </c>
      <c r="E19" s="58">
        <f t="shared" si="1"/>
        <v>1026</v>
      </c>
      <c r="F19" s="58">
        <f t="shared" si="2"/>
        <v>1539</v>
      </c>
      <c r="G19" s="58">
        <f t="shared" si="3"/>
        <v>2052</v>
      </c>
      <c r="H19" s="59">
        <f t="shared" si="4"/>
        <v>1743</v>
      </c>
      <c r="I19" s="60">
        <f t="shared" si="5"/>
        <v>290</v>
      </c>
    </row>
    <row r="20" spans="1:9" s="21" customFormat="1" ht="16.5" customHeight="1">
      <c r="A20" s="42">
        <f t="shared" si="6"/>
        <v>34801</v>
      </c>
      <c r="B20" s="62">
        <f t="shared" si="7"/>
        <v>15</v>
      </c>
      <c r="C20" s="63">
        <v>36300</v>
      </c>
      <c r="D20" s="64">
        <f t="shared" si="0"/>
        <v>535</v>
      </c>
      <c r="E20" s="65">
        <f t="shared" si="1"/>
        <v>1070</v>
      </c>
      <c r="F20" s="65">
        <f t="shared" si="2"/>
        <v>1605</v>
      </c>
      <c r="G20" s="65">
        <f t="shared" si="3"/>
        <v>2140</v>
      </c>
      <c r="H20" s="66">
        <f t="shared" si="4"/>
        <v>1818</v>
      </c>
      <c r="I20" s="67">
        <f t="shared" si="5"/>
        <v>303</v>
      </c>
    </row>
    <row r="21" spans="1:9" s="21" customFormat="1" ht="16.5" customHeight="1">
      <c r="A21" s="42">
        <f t="shared" si="6"/>
        <v>36301</v>
      </c>
      <c r="B21" s="56">
        <f t="shared" si="7"/>
        <v>16</v>
      </c>
      <c r="C21" s="57">
        <v>38200</v>
      </c>
      <c r="D21" s="61">
        <f t="shared" si="0"/>
        <v>563</v>
      </c>
      <c r="E21" s="58">
        <f t="shared" si="1"/>
        <v>1126</v>
      </c>
      <c r="F21" s="58">
        <f t="shared" si="2"/>
        <v>1689</v>
      </c>
      <c r="G21" s="58">
        <f t="shared" si="3"/>
        <v>2252</v>
      </c>
      <c r="H21" s="59">
        <f t="shared" si="4"/>
        <v>1913</v>
      </c>
      <c r="I21" s="60">
        <f t="shared" si="5"/>
        <v>319</v>
      </c>
    </row>
    <row r="22" spans="1:9" s="21" customFormat="1" ht="16.5" customHeight="1">
      <c r="A22" s="42">
        <f t="shared" si="6"/>
        <v>38201</v>
      </c>
      <c r="B22" s="56">
        <f t="shared" si="7"/>
        <v>17</v>
      </c>
      <c r="C22" s="57">
        <v>40100</v>
      </c>
      <c r="D22" s="61">
        <f t="shared" si="0"/>
        <v>591</v>
      </c>
      <c r="E22" s="58">
        <f t="shared" si="1"/>
        <v>1182</v>
      </c>
      <c r="F22" s="58">
        <f t="shared" si="2"/>
        <v>1773</v>
      </c>
      <c r="G22" s="58">
        <f t="shared" si="3"/>
        <v>2364</v>
      </c>
      <c r="H22" s="59">
        <f t="shared" si="4"/>
        <v>2008</v>
      </c>
      <c r="I22" s="60">
        <f t="shared" si="5"/>
        <v>335</v>
      </c>
    </row>
    <row r="23" spans="1:9" s="21" customFormat="1" ht="16.5" customHeight="1">
      <c r="A23" s="42">
        <f t="shared" si="6"/>
        <v>40101</v>
      </c>
      <c r="B23" s="56">
        <f t="shared" si="7"/>
        <v>18</v>
      </c>
      <c r="C23" s="57">
        <v>42000</v>
      </c>
      <c r="D23" s="61">
        <f t="shared" si="0"/>
        <v>619</v>
      </c>
      <c r="E23" s="58">
        <f>+D23*2</f>
        <v>1238</v>
      </c>
      <c r="F23" s="58">
        <f t="shared" si="2"/>
        <v>1857</v>
      </c>
      <c r="G23" s="58">
        <f t="shared" si="3"/>
        <v>2476</v>
      </c>
      <c r="H23" s="59">
        <f t="shared" si="4"/>
        <v>2103</v>
      </c>
      <c r="I23" s="60">
        <f t="shared" si="5"/>
        <v>351</v>
      </c>
    </row>
    <row r="24" spans="1:9" s="21" customFormat="1" ht="16.5" customHeight="1">
      <c r="A24" s="42">
        <f t="shared" si="6"/>
        <v>42001</v>
      </c>
      <c r="B24" s="56">
        <f t="shared" si="7"/>
        <v>19</v>
      </c>
      <c r="C24" s="57">
        <v>43900</v>
      </c>
      <c r="D24" s="61">
        <f t="shared" si="0"/>
        <v>647</v>
      </c>
      <c r="E24" s="58">
        <f aca="true" t="shared" si="8" ref="E24:E57">+D24*2</f>
        <v>1294</v>
      </c>
      <c r="F24" s="58">
        <f t="shared" si="2"/>
        <v>1941</v>
      </c>
      <c r="G24" s="58">
        <f t="shared" si="3"/>
        <v>2588</v>
      </c>
      <c r="H24" s="59">
        <f t="shared" si="4"/>
        <v>2199</v>
      </c>
      <c r="I24" s="60">
        <f t="shared" si="5"/>
        <v>366</v>
      </c>
    </row>
    <row r="25" spans="1:9" s="21" customFormat="1" ht="16.5" customHeight="1">
      <c r="A25" s="42">
        <f t="shared" si="6"/>
        <v>43901</v>
      </c>
      <c r="B25" s="62">
        <f t="shared" si="7"/>
        <v>20</v>
      </c>
      <c r="C25" s="63">
        <v>45800</v>
      </c>
      <c r="D25" s="64">
        <f t="shared" si="0"/>
        <v>675</v>
      </c>
      <c r="E25" s="65">
        <f t="shared" si="8"/>
        <v>1350</v>
      </c>
      <c r="F25" s="65">
        <f t="shared" si="2"/>
        <v>2025</v>
      </c>
      <c r="G25" s="65">
        <f t="shared" si="3"/>
        <v>2700</v>
      </c>
      <c r="H25" s="66">
        <f t="shared" si="4"/>
        <v>2294</v>
      </c>
      <c r="I25" s="67">
        <f t="shared" si="5"/>
        <v>382</v>
      </c>
    </row>
    <row r="26" spans="1:9" s="21" customFormat="1" ht="16.5" customHeight="1">
      <c r="A26" s="42">
        <f t="shared" si="6"/>
        <v>45801</v>
      </c>
      <c r="B26" s="56">
        <f t="shared" si="7"/>
        <v>21</v>
      </c>
      <c r="C26" s="57">
        <v>48200</v>
      </c>
      <c r="D26" s="61">
        <f t="shared" si="0"/>
        <v>710</v>
      </c>
      <c r="E26" s="58">
        <f t="shared" si="8"/>
        <v>1420</v>
      </c>
      <c r="F26" s="58">
        <f t="shared" si="2"/>
        <v>2130</v>
      </c>
      <c r="G26" s="58">
        <f t="shared" si="3"/>
        <v>2840</v>
      </c>
      <c r="H26" s="59">
        <f t="shared" si="4"/>
        <v>2414</v>
      </c>
      <c r="I26" s="60">
        <f t="shared" si="5"/>
        <v>402</v>
      </c>
    </row>
    <row r="27" spans="1:9" s="21" customFormat="1" ht="16.5" customHeight="1">
      <c r="A27" s="42">
        <f t="shared" si="6"/>
        <v>48201</v>
      </c>
      <c r="B27" s="56">
        <f t="shared" si="7"/>
        <v>22</v>
      </c>
      <c r="C27" s="57">
        <v>50600</v>
      </c>
      <c r="D27" s="61">
        <f t="shared" si="0"/>
        <v>745</v>
      </c>
      <c r="E27" s="58">
        <f t="shared" si="8"/>
        <v>1490</v>
      </c>
      <c r="F27" s="58">
        <f t="shared" si="2"/>
        <v>2235</v>
      </c>
      <c r="G27" s="58">
        <f t="shared" si="3"/>
        <v>2980</v>
      </c>
      <c r="H27" s="59">
        <f t="shared" si="4"/>
        <v>2534</v>
      </c>
      <c r="I27" s="60">
        <f t="shared" si="5"/>
        <v>422</v>
      </c>
    </row>
    <row r="28" spans="1:9" s="21" customFormat="1" ht="16.5" customHeight="1">
      <c r="A28" s="42">
        <f t="shared" si="6"/>
        <v>50601</v>
      </c>
      <c r="B28" s="56">
        <f t="shared" si="7"/>
        <v>23</v>
      </c>
      <c r="C28" s="57">
        <v>53000</v>
      </c>
      <c r="D28" s="61">
        <f t="shared" si="0"/>
        <v>781</v>
      </c>
      <c r="E28" s="58">
        <f t="shared" si="8"/>
        <v>1562</v>
      </c>
      <c r="F28" s="58">
        <f t="shared" si="2"/>
        <v>2343</v>
      </c>
      <c r="G28" s="58">
        <f t="shared" si="3"/>
        <v>3124</v>
      </c>
      <c r="H28" s="59">
        <f t="shared" si="4"/>
        <v>2654</v>
      </c>
      <c r="I28" s="60">
        <f t="shared" si="5"/>
        <v>442</v>
      </c>
    </row>
    <row r="29" spans="1:9" s="21" customFormat="1" ht="16.5" customHeight="1">
      <c r="A29" s="42">
        <f t="shared" si="6"/>
        <v>53001</v>
      </c>
      <c r="B29" s="56">
        <f t="shared" si="7"/>
        <v>24</v>
      </c>
      <c r="C29" s="57">
        <v>55400</v>
      </c>
      <c r="D29" s="61">
        <f t="shared" si="0"/>
        <v>816</v>
      </c>
      <c r="E29" s="58">
        <f t="shared" si="8"/>
        <v>1632</v>
      </c>
      <c r="F29" s="58">
        <f t="shared" si="2"/>
        <v>2448</v>
      </c>
      <c r="G29" s="58">
        <f t="shared" si="3"/>
        <v>3264</v>
      </c>
      <c r="H29" s="59">
        <f t="shared" si="4"/>
        <v>2775</v>
      </c>
      <c r="I29" s="60">
        <f t="shared" si="5"/>
        <v>462</v>
      </c>
    </row>
    <row r="30" spans="1:9" s="21" customFormat="1" ht="16.5" customHeight="1">
      <c r="A30" s="42">
        <f t="shared" si="6"/>
        <v>55401</v>
      </c>
      <c r="B30" s="62">
        <f t="shared" si="7"/>
        <v>25</v>
      </c>
      <c r="C30" s="63">
        <v>57800</v>
      </c>
      <c r="D30" s="64">
        <f t="shared" si="0"/>
        <v>851</v>
      </c>
      <c r="E30" s="65">
        <f t="shared" si="8"/>
        <v>1702</v>
      </c>
      <c r="F30" s="65">
        <f t="shared" si="2"/>
        <v>2553</v>
      </c>
      <c r="G30" s="65">
        <f t="shared" si="3"/>
        <v>3404</v>
      </c>
      <c r="H30" s="66">
        <f t="shared" si="4"/>
        <v>2895</v>
      </c>
      <c r="I30" s="67">
        <f t="shared" si="5"/>
        <v>482</v>
      </c>
    </row>
    <row r="31" spans="1:9" s="21" customFormat="1" ht="16.5" customHeight="1">
      <c r="A31" s="42">
        <f t="shared" si="6"/>
        <v>57801</v>
      </c>
      <c r="B31" s="68">
        <f t="shared" si="7"/>
        <v>26</v>
      </c>
      <c r="C31" s="57">
        <v>60800</v>
      </c>
      <c r="D31" s="61">
        <f t="shared" si="0"/>
        <v>896</v>
      </c>
      <c r="E31" s="58">
        <f t="shared" si="8"/>
        <v>1792</v>
      </c>
      <c r="F31" s="61">
        <f t="shared" si="2"/>
        <v>2688</v>
      </c>
      <c r="G31" s="61">
        <f t="shared" si="3"/>
        <v>3584</v>
      </c>
      <c r="H31" s="59">
        <f t="shared" si="4"/>
        <v>3045</v>
      </c>
      <c r="I31" s="60">
        <f t="shared" si="5"/>
        <v>507</v>
      </c>
    </row>
    <row r="32" spans="1:9" s="21" customFormat="1" ht="16.5" customHeight="1">
      <c r="A32" s="42">
        <f t="shared" si="6"/>
        <v>60801</v>
      </c>
      <c r="B32" s="56">
        <f t="shared" si="7"/>
        <v>27</v>
      </c>
      <c r="C32" s="57">
        <v>63800</v>
      </c>
      <c r="D32" s="61">
        <f t="shared" si="0"/>
        <v>940</v>
      </c>
      <c r="E32" s="58">
        <f t="shared" si="8"/>
        <v>1880</v>
      </c>
      <c r="F32" s="61">
        <f t="shared" si="2"/>
        <v>2820</v>
      </c>
      <c r="G32" s="61">
        <f t="shared" si="3"/>
        <v>3760</v>
      </c>
      <c r="H32" s="59">
        <f t="shared" si="4"/>
        <v>3195</v>
      </c>
      <c r="I32" s="60">
        <f t="shared" si="5"/>
        <v>533</v>
      </c>
    </row>
    <row r="33" spans="1:9" s="21" customFormat="1" ht="16.5" customHeight="1">
      <c r="A33" s="42">
        <f t="shared" si="6"/>
        <v>63801</v>
      </c>
      <c r="B33" s="56">
        <f t="shared" si="7"/>
        <v>28</v>
      </c>
      <c r="C33" s="57">
        <v>66800</v>
      </c>
      <c r="D33" s="61">
        <f t="shared" si="0"/>
        <v>984</v>
      </c>
      <c r="E33" s="58">
        <f t="shared" si="8"/>
        <v>1968</v>
      </c>
      <c r="F33" s="61">
        <f t="shared" si="2"/>
        <v>2952</v>
      </c>
      <c r="G33" s="61">
        <f t="shared" si="3"/>
        <v>3936</v>
      </c>
      <c r="H33" s="59">
        <f t="shared" si="4"/>
        <v>3345</v>
      </c>
      <c r="I33" s="60">
        <f t="shared" si="5"/>
        <v>558</v>
      </c>
    </row>
    <row r="34" spans="1:9" s="21" customFormat="1" ht="16.5" customHeight="1">
      <c r="A34" s="42">
        <f t="shared" si="6"/>
        <v>66801</v>
      </c>
      <c r="B34" s="56">
        <f t="shared" si="7"/>
        <v>29</v>
      </c>
      <c r="C34" s="57">
        <v>69800</v>
      </c>
      <c r="D34" s="61">
        <f t="shared" si="0"/>
        <v>1028</v>
      </c>
      <c r="E34" s="58">
        <f t="shared" si="8"/>
        <v>2056</v>
      </c>
      <c r="F34" s="61">
        <f t="shared" si="2"/>
        <v>3084</v>
      </c>
      <c r="G34" s="61">
        <f t="shared" si="3"/>
        <v>4112</v>
      </c>
      <c r="H34" s="59">
        <f t="shared" si="4"/>
        <v>3496</v>
      </c>
      <c r="I34" s="60">
        <f t="shared" si="5"/>
        <v>583</v>
      </c>
    </row>
    <row r="35" spans="1:9" s="21" customFormat="1" ht="16.5" customHeight="1">
      <c r="A35" s="42">
        <f t="shared" si="6"/>
        <v>69801</v>
      </c>
      <c r="B35" s="62">
        <f t="shared" si="7"/>
        <v>30</v>
      </c>
      <c r="C35" s="63">
        <v>72800</v>
      </c>
      <c r="D35" s="64">
        <f t="shared" si="0"/>
        <v>1072</v>
      </c>
      <c r="E35" s="65">
        <f t="shared" si="8"/>
        <v>2144</v>
      </c>
      <c r="F35" s="64">
        <f t="shared" si="2"/>
        <v>3216</v>
      </c>
      <c r="G35" s="64">
        <f t="shared" si="3"/>
        <v>4288</v>
      </c>
      <c r="H35" s="66">
        <f t="shared" si="4"/>
        <v>3646</v>
      </c>
      <c r="I35" s="67">
        <f t="shared" si="5"/>
        <v>608</v>
      </c>
    </row>
    <row r="36" spans="1:9" s="21" customFormat="1" ht="16.5" customHeight="1">
      <c r="A36" s="42">
        <f t="shared" si="6"/>
        <v>72801</v>
      </c>
      <c r="B36" s="56">
        <f t="shared" si="7"/>
        <v>31</v>
      </c>
      <c r="C36" s="69">
        <v>76500</v>
      </c>
      <c r="D36" s="61">
        <f t="shared" si="0"/>
        <v>1127</v>
      </c>
      <c r="E36" s="58">
        <f t="shared" si="8"/>
        <v>2254</v>
      </c>
      <c r="F36" s="58">
        <f t="shared" si="2"/>
        <v>3381</v>
      </c>
      <c r="G36" s="58">
        <f t="shared" si="3"/>
        <v>4508</v>
      </c>
      <c r="H36" s="59">
        <f t="shared" si="4"/>
        <v>3831</v>
      </c>
      <c r="I36" s="60">
        <f t="shared" si="5"/>
        <v>639</v>
      </c>
    </row>
    <row r="37" spans="1:9" s="21" customFormat="1" ht="16.5" customHeight="1">
      <c r="A37" s="42">
        <f t="shared" si="6"/>
        <v>76501</v>
      </c>
      <c r="B37" s="56">
        <f t="shared" si="7"/>
        <v>32</v>
      </c>
      <c r="C37" s="69">
        <v>80200</v>
      </c>
      <c r="D37" s="61">
        <f t="shared" si="0"/>
        <v>1181</v>
      </c>
      <c r="E37" s="58">
        <f t="shared" si="8"/>
        <v>2362</v>
      </c>
      <c r="F37" s="58">
        <f t="shared" si="2"/>
        <v>3543</v>
      </c>
      <c r="G37" s="58">
        <f t="shared" si="3"/>
        <v>4724</v>
      </c>
      <c r="H37" s="59">
        <f t="shared" si="4"/>
        <v>4017</v>
      </c>
      <c r="I37" s="60">
        <f t="shared" si="5"/>
        <v>669</v>
      </c>
    </row>
    <row r="38" spans="1:9" s="21" customFormat="1" ht="16.5" customHeight="1">
      <c r="A38" s="42">
        <f t="shared" si="6"/>
        <v>80201</v>
      </c>
      <c r="B38" s="56">
        <f t="shared" si="7"/>
        <v>33</v>
      </c>
      <c r="C38" s="57">
        <v>83900</v>
      </c>
      <c r="D38" s="61">
        <f t="shared" si="0"/>
        <v>1236</v>
      </c>
      <c r="E38" s="58">
        <f t="shared" si="8"/>
        <v>2472</v>
      </c>
      <c r="F38" s="58">
        <f t="shared" si="2"/>
        <v>3708</v>
      </c>
      <c r="G38" s="58">
        <f t="shared" si="3"/>
        <v>4944</v>
      </c>
      <c r="H38" s="59">
        <f t="shared" si="4"/>
        <v>4202</v>
      </c>
      <c r="I38" s="60">
        <f t="shared" si="5"/>
        <v>700</v>
      </c>
    </row>
    <row r="39" spans="1:9" s="21" customFormat="1" ht="16.5" customHeight="1">
      <c r="A39" s="42">
        <f t="shared" si="6"/>
        <v>83901</v>
      </c>
      <c r="B39" s="62">
        <f t="shared" si="7"/>
        <v>34</v>
      </c>
      <c r="C39" s="63">
        <v>87600</v>
      </c>
      <c r="D39" s="64">
        <f t="shared" si="0"/>
        <v>1290</v>
      </c>
      <c r="E39" s="65">
        <f t="shared" si="8"/>
        <v>2580</v>
      </c>
      <c r="F39" s="65">
        <f t="shared" si="2"/>
        <v>3870</v>
      </c>
      <c r="G39" s="65">
        <f t="shared" si="3"/>
        <v>5160</v>
      </c>
      <c r="H39" s="66">
        <f t="shared" si="4"/>
        <v>4387</v>
      </c>
      <c r="I39" s="67">
        <f t="shared" si="5"/>
        <v>731</v>
      </c>
    </row>
    <row r="40" spans="1:9" s="21" customFormat="1" ht="16.5" customHeight="1">
      <c r="A40" s="42">
        <f t="shared" si="6"/>
        <v>87601</v>
      </c>
      <c r="B40" s="56">
        <f t="shared" si="7"/>
        <v>35</v>
      </c>
      <c r="C40" s="57">
        <v>92100</v>
      </c>
      <c r="D40" s="61">
        <f t="shared" si="0"/>
        <v>1357</v>
      </c>
      <c r="E40" s="58">
        <f t="shared" si="8"/>
        <v>2714</v>
      </c>
      <c r="F40" s="61">
        <f t="shared" si="2"/>
        <v>4071</v>
      </c>
      <c r="G40" s="61">
        <f t="shared" si="3"/>
        <v>5428</v>
      </c>
      <c r="H40" s="59">
        <f t="shared" si="4"/>
        <v>4613</v>
      </c>
      <c r="I40" s="60">
        <f t="shared" si="5"/>
        <v>769</v>
      </c>
    </row>
    <row r="41" spans="1:9" s="21" customFormat="1" ht="16.5" customHeight="1">
      <c r="A41" s="42">
        <f t="shared" si="6"/>
        <v>92101</v>
      </c>
      <c r="B41" s="56">
        <f t="shared" si="7"/>
        <v>36</v>
      </c>
      <c r="C41" s="57">
        <v>96600</v>
      </c>
      <c r="D41" s="61">
        <f t="shared" si="0"/>
        <v>1423</v>
      </c>
      <c r="E41" s="58">
        <f t="shared" si="8"/>
        <v>2846</v>
      </c>
      <c r="F41" s="61">
        <f t="shared" si="2"/>
        <v>4269</v>
      </c>
      <c r="G41" s="61">
        <f t="shared" si="3"/>
        <v>5692</v>
      </c>
      <c r="H41" s="59">
        <f t="shared" si="4"/>
        <v>4838</v>
      </c>
      <c r="I41" s="60">
        <f t="shared" si="5"/>
        <v>806</v>
      </c>
    </row>
    <row r="42" spans="1:9" s="21" customFormat="1" ht="16.5" customHeight="1">
      <c r="A42" s="42">
        <f t="shared" si="6"/>
        <v>96601</v>
      </c>
      <c r="B42" s="56">
        <f t="shared" si="7"/>
        <v>37</v>
      </c>
      <c r="C42" s="57">
        <v>101100</v>
      </c>
      <c r="D42" s="61">
        <f t="shared" si="0"/>
        <v>1489</v>
      </c>
      <c r="E42" s="58">
        <f t="shared" si="8"/>
        <v>2978</v>
      </c>
      <c r="F42" s="61">
        <f t="shared" si="2"/>
        <v>4467</v>
      </c>
      <c r="G42" s="61">
        <f t="shared" si="3"/>
        <v>5956</v>
      </c>
      <c r="H42" s="59">
        <f t="shared" si="4"/>
        <v>5063</v>
      </c>
      <c r="I42" s="60">
        <f t="shared" si="5"/>
        <v>844</v>
      </c>
    </row>
    <row r="43" spans="1:9" s="21" customFormat="1" ht="16.5" customHeight="1">
      <c r="A43" s="42">
        <f t="shared" si="6"/>
        <v>101101</v>
      </c>
      <c r="B43" s="56">
        <f t="shared" si="7"/>
        <v>38</v>
      </c>
      <c r="C43" s="57">
        <v>105600</v>
      </c>
      <c r="D43" s="61">
        <f t="shared" si="0"/>
        <v>1555</v>
      </c>
      <c r="E43" s="58">
        <f t="shared" si="8"/>
        <v>3110</v>
      </c>
      <c r="F43" s="61">
        <f t="shared" si="2"/>
        <v>4665</v>
      </c>
      <c r="G43" s="61">
        <f t="shared" si="3"/>
        <v>6220</v>
      </c>
      <c r="H43" s="59">
        <f t="shared" si="4"/>
        <v>5289</v>
      </c>
      <c r="I43" s="60">
        <f t="shared" si="5"/>
        <v>881</v>
      </c>
    </row>
    <row r="44" spans="1:9" s="21" customFormat="1" ht="16.5" customHeight="1">
      <c r="A44" s="42">
        <f t="shared" si="6"/>
        <v>105601</v>
      </c>
      <c r="B44" s="62">
        <f t="shared" si="7"/>
        <v>39</v>
      </c>
      <c r="C44" s="63">
        <v>110100</v>
      </c>
      <c r="D44" s="64">
        <f t="shared" si="0"/>
        <v>1622</v>
      </c>
      <c r="E44" s="65">
        <f t="shared" si="8"/>
        <v>3244</v>
      </c>
      <c r="F44" s="64">
        <f t="shared" si="2"/>
        <v>4866</v>
      </c>
      <c r="G44" s="64">
        <f t="shared" si="3"/>
        <v>6488</v>
      </c>
      <c r="H44" s="66">
        <f t="shared" si="4"/>
        <v>5514</v>
      </c>
      <c r="I44" s="67">
        <f t="shared" si="5"/>
        <v>919</v>
      </c>
    </row>
    <row r="45" spans="1:9" s="21" customFormat="1" ht="16.5" customHeight="1">
      <c r="A45" s="42">
        <f t="shared" si="6"/>
        <v>110101</v>
      </c>
      <c r="B45" s="56">
        <f t="shared" si="7"/>
        <v>40</v>
      </c>
      <c r="C45" s="69">
        <v>115500</v>
      </c>
      <c r="D45" s="61">
        <f t="shared" si="0"/>
        <v>1701</v>
      </c>
      <c r="E45" s="58">
        <f t="shared" si="8"/>
        <v>3402</v>
      </c>
      <c r="F45" s="58">
        <f t="shared" si="2"/>
        <v>5103</v>
      </c>
      <c r="G45" s="58">
        <f t="shared" si="3"/>
        <v>6804</v>
      </c>
      <c r="H45" s="59">
        <f t="shared" si="4"/>
        <v>5784</v>
      </c>
      <c r="I45" s="60">
        <f t="shared" si="5"/>
        <v>964</v>
      </c>
    </row>
    <row r="46" spans="1:9" s="21" customFormat="1" ht="16.5" customHeight="1">
      <c r="A46" s="42">
        <f t="shared" si="6"/>
        <v>115501</v>
      </c>
      <c r="B46" s="56">
        <f t="shared" si="7"/>
        <v>41</v>
      </c>
      <c r="C46" s="69">
        <v>120900</v>
      </c>
      <c r="D46" s="61">
        <f t="shared" si="0"/>
        <v>1781</v>
      </c>
      <c r="E46" s="58">
        <f t="shared" si="8"/>
        <v>3562</v>
      </c>
      <c r="F46" s="58">
        <f t="shared" si="2"/>
        <v>5343</v>
      </c>
      <c r="G46" s="58">
        <f t="shared" si="3"/>
        <v>7124</v>
      </c>
      <c r="H46" s="59">
        <f t="shared" si="4"/>
        <v>6055</v>
      </c>
      <c r="I46" s="60">
        <f t="shared" si="5"/>
        <v>1009</v>
      </c>
    </row>
    <row r="47" spans="1:9" s="21" customFormat="1" ht="16.5" customHeight="1">
      <c r="A47" s="42">
        <f t="shared" si="6"/>
        <v>120901</v>
      </c>
      <c r="B47" s="56">
        <f t="shared" si="7"/>
        <v>42</v>
      </c>
      <c r="C47" s="57">
        <v>126300</v>
      </c>
      <c r="D47" s="61">
        <f t="shared" si="0"/>
        <v>1860</v>
      </c>
      <c r="E47" s="58">
        <f t="shared" si="8"/>
        <v>3720</v>
      </c>
      <c r="F47" s="58">
        <f t="shared" si="2"/>
        <v>5580</v>
      </c>
      <c r="G47" s="58">
        <f t="shared" si="3"/>
        <v>7440</v>
      </c>
      <c r="H47" s="59">
        <f t="shared" si="4"/>
        <v>6325</v>
      </c>
      <c r="I47" s="60">
        <f t="shared" si="5"/>
        <v>1054</v>
      </c>
    </row>
    <row r="48" spans="1:9" s="21" customFormat="1" ht="16.5" customHeight="1">
      <c r="A48" s="42">
        <f t="shared" si="6"/>
        <v>126301</v>
      </c>
      <c r="B48" s="56">
        <f>+B47+1</f>
        <v>43</v>
      </c>
      <c r="C48" s="57">
        <v>131700</v>
      </c>
      <c r="D48" s="61">
        <f t="shared" si="0"/>
        <v>1940</v>
      </c>
      <c r="E48" s="58">
        <f t="shared" si="8"/>
        <v>3880</v>
      </c>
      <c r="F48" s="58">
        <f t="shared" si="2"/>
        <v>5820</v>
      </c>
      <c r="G48" s="58">
        <f t="shared" si="3"/>
        <v>7760</v>
      </c>
      <c r="H48" s="59">
        <f t="shared" si="4"/>
        <v>6596</v>
      </c>
      <c r="I48" s="60">
        <f t="shared" si="5"/>
        <v>1099</v>
      </c>
    </row>
    <row r="49" spans="1:9" s="21" customFormat="1" ht="16.5" customHeight="1">
      <c r="A49" s="42">
        <f t="shared" si="6"/>
        <v>131701</v>
      </c>
      <c r="B49" s="56">
        <f t="shared" si="7"/>
        <v>44</v>
      </c>
      <c r="C49" s="69">
        <v>137100</v>
      </c>
      <c r="D49" s="61">
        <f t="shared" si="0"/>
        <v>2019</v>
      </c>
      <c r="E49" s="58">
        <f t="shared" si="8"/>
        <v>4038</v>
      </c>
      <c r="F49" s="58">
        <f t="shared" si="2"/>
        <v>6057</v>
      </c>
      <c r="G49" s="58">
        <f t="shared" si="3"/>
        <v>8076</v>
      </c>
      <c r="H49" s="59">
        <f t="shared" si="4"/>
        <v>6866</v>
      </c>
      <c r="I49" s="60">
        <f t="shared" si="5"/>
        <v>1144</v>
      </c>
    </row>
    <row r="50" spans="1:9" s="21" customFormat="1" ht="16.5" customHeight="1">
      <c r="A50" s="42">
        <f t="shared" si="6"/>
        <v>137101</v>
      </c>
      <c r="B50" s="56">
        <f t="shared" si="7"/>
        <v>45</v>
      </c>
      <c r="C50" s="69">
        <v>142500</v>
      </c>
      <c r="D50" s="61">
        <f t="shared" si="0"/>
        <v>2099</v>
      </c>
      <c r="E50" s="58">
        <f t="shared" si="8"/>
        <v>4198</v>
      </c>
      <c r="F50" s="58">
        <f t="shared" si="2"/>
        <v>6297</v>
      </c>
      <c r="G50" s="58">
        <f t="shared" si="3"/>
        <v>8396</v>
      </c>
      <c r="H50" s="59">
        <f t="shared" si="4"/>
        <v>7137</v>
      </c>
      <c r="I50" s="60">
        <f t="shared" si="5"/>
        <v>1189</v>
      </c>
    </row>
    <row r="51" spans="1:9" s="21" customFormat="1" ht="16.5" customHeight="1">
      <c r="A51" s="42">
        <f t="shared" si="6"/>
        <v>142501</v>
      </c>
      <c r="B51" s="56">
        <f t="shared" si="7"/>
        <v>46</v>
      </c>
      <c r="C51" s="57">
        <v>147900</v>
      </c>
      <c r="D51" s="61">
        <f t="shared" si="0"/>
        <v>2179</v>
      </c>
      <c r="E51" s="58">
        <f t="shared" si="8"/>
        <v>4358</v>
      </c>
      <c r="F51" s="58">
        <f t="shared" si="2"/>
        <v>6537</v>
      </c>
      <c r="G51" s="58">
        <f t="shared" si="3"/>
        <v>8716</v>
      </c>
      <c r="H51" s="59">
        <f t="shared" si="4"/>
        <v>7407</v>
      </c>
      <c r="I51" s="60">
        <f t="shared" si="5"/>
        <v>1235</v>
      </c>
    </row>
    <row r="52" spans="1:9" s="21" customFormat="1" ht="16.5" customHeight="1">
      <c r="A52" s="42">
        <f t="shared" si="6"/>
        <v>147901</v>
      </c>
      <c r="B52" s="62">
        <f>+B51+1</f>
        <v>47</v>
      </c>
      <c r="C52" s="63">
        <v>150000</v>
      </c>
      <c r="D52" s="64">
        <f t="shared" si="0"/>
        <v>2210</v>
      </c>
      <c r="E52" s="65">
        <f t="shared" si="8"/>
        <v>4420</v>
      </c>
      <c r="F52" s="65">
        <f t="shared" si="2"/>
        <v>6630</v>
      </c>
      <c r="G52" s="65">
        <f t="shared" si="3"/>
        <v>8840</v>
      </c>
      <c r="H52" s="66">
        <f t="shared" si="4"/>
        <v>7512</v>
      </c>
      <c r="I52" s="67">
        <f t="shared" si="5"/>
        <v>1252</v>
      </c>
    </row>
    <row r="53" spans="1:9" s="21" customFormat="1" ht="16.5" customHeight="1">
      <c r="A53" s="42">
        <f t="shared" si="6"/>
        <v>150001</v>
      </c>
      <c r="B53" s="56">
        <f t="shared" si="7"/>
        <v>48</v>
      </c>
      <c r="C53" s="69">
        <v>156400</v>
      </c>
      <c r="D53" s="61">
        <f t="shared" si="0"/>
        <v>2304</v>
      </c>
      <c r="E53" s="58">
        <f t="shared" si="8"/>
        <v>4608</v>
      </c>
      <c r="F53" s="58">
        <f t="shared" si="2"/>
        <v>6912</v>
      </c>
      <c r="G53" s="58">
        <f t="shared" si="3"/>
        <v>9216</v>
      </c>
      <c r="H53" s="59">
        <f t="shared" si="4"/>
        <v>7833</v>
      </c>
      <c r="I53" s="60">
        <f t="shared" si="5"/>
        <v>1305</v>
      </c>
    </row>
    <row r="54" spans="1:9" s="21" customFormat="1" ht="16.5" customHeight="1">
      <c r="A54" s="42">
        <f t="shared" si="6"/>
        <v>156401</v>
      </c>
      <c r="B54" s="56">
        <f t="shared" si="7"/>
        <v>49</v>
      </c>
      <c r="C54" s="69">
        <v>162800</v>
      </c>
      <c r="D54" s="61">
        <f t="shared" si="0"/>
        <v>2398</v>
      </c>
      <c r="E54" s="58">
        <f t="shared" si="8"/>
        <v>4796</v>
      </c>
      <c r="F54" s="58">
        <f t="shared" si="2"/>
        <v>7194</v>
      </c>
      <c r="G54" s="58">
        <f t="shared" si="3"/>
        <v>9592</v>
      </c>
      <c r="H54" s="59">
        <f t="shared" si="4"/>
        <v>8153</v>
      </c>
      <c r="I54" s="60">
        <f t="shared" si="5"/>
        <v>1359</v>
      </c>
    </row>
    <row r="55" spans="1:9" s="21" customFormat="1" ht="16.5" customHeight="1">
      <c r="A55" s="42">
        <f t="shared" si="6"/>
        <v>162801</v>
      </c>
      <c r="B55" s="56">
        <f t="shared" si="7"/>
        <v>50</v>
      </c>
      <c r="C55" s="57">
        <v>169200</v>
      </c>
      <c r="D55" s="61">
        <f t="shared" si="0"/>
        <v>2492</v>
      </c>
      <c r="E55" s="58">
        <f t="shared" si="8"/>
        <v>4984</v>
      </c>
      <c r="F55" s="58">
        <f t="shared" si="2"/>
        <v>7476</v>
      </c>
      <c r="G55" s="58">
        <f t="shared" si="3"/>
        <v>9968</v>
      </c>
      <c r="H55" s="59">
        <f t="shared" si="4"/>
        <v>8474</v>
      </c>
      <c r="I55" s="60">
        <f t="shared" si="5"/>
        <v>1412</v>
      </c>
    </row>
    <row r="56" spans="1:9" s="21" customFormat="1" ht="16.5" customHeight="1">
      <c r="A56" s="42">
        <f t="shared" si="6"/>
        <v>169201</v>
      </c>
      <c r="B56" s="56">
        <f>+B55+1</f>
        <v>51</v>
      </c>
      <c r="C56" s="57">
        <v>175600</v>
      </c>
      <c r="D56" s="61">
        <f t="shared" si="0"/>
        <v>2587</v>
      </c>
      <c r="E56" s="58">
        <f t="shared" si="8"/>
        <v>5174</v>
      </c>
      <c r="F56" s="58">
        <f t="shared" si="2"/>
        <v>7761</v>
      </c>
      <c r="G56" s="58">
        <f t="shared" si="3"/>
        <v>10348</v>
      </c>
      <c r="H56" s="59">
        <f t="shared" si="4"/>
        <v>8794</v>
      </c>
      <c r="I56" s="60">
        <f t="shared" si="5"/>
        <v>1466</v>
      </c>
    </row>
    <row r="57" spans="2:9" s="21" customFormat="1" ht="16.5" customHeight="1" thickBot="1">
      <c r="B57" s="70">
        <f t="shared" si="7"/>
        <v>52</v>
      </c>
      <c r="C57" s="71">
        <v>182000</v>
      </c>
      <c r="D57" s="72">
        <f t="shared" si="0"/>
        <v>2681</v>
      </c>
      <c r="E57" s="73">
        <f t="shared" si="8"/>
        <v>5362</v>
      </c>
      <c r="F57" s="73">
        <f t="shared" si="2"/>
        <v>8043</v>
      </c>
      <c r="G57" s="73">
        <f t="shared" si="3"/>
        <v>10724</v>
      </c>
      <c r="H57" s="74">
        <f t="shared" si="4"/>
        <v>9115</v>
      </c>
      <c r="I57" s="75">
        <f t="shared" si="5"/>
        <v>1519</v>
      </c>
    </row>
    <row r="58" spans="2:7" s="21" customFormat="1" ht="16.5" customHeight="1">
      <c r="B58" s="41" t="s">
        <v>31</v>
      </c>
      <c r="G58" s="43"/>
    </row>
    <row r="59" spans="2:7" s="21" customFormat="1" ht="16.5" customHeight="1">
      <c r="B59" s="41" t="s">
        <v>32</v>
      </c>
      <c r="G59" s="44"/>
    </row>
    <row r="60" spans="2:7" s="21" customFormat="1" ht="16.5" customHeight="1">
      <c r="B60" s="41" t="s">
        <v>33</v>
      </c>
      <c r="G60" s="44"/>
    </row>
    <row r="61" spans="2:7" s="21" customFormat="1" ht="16.5" customHeight="1">
      <c r="B61" s="41" t="s">
        <v>34</v>
      </c>
      <c r="G61" s="44"/>
    </row>
    <row r="62" spans="2:7" s="21" customFormat="1" ht="16.5" customHeight="1">
      <c r="B62" s="41" t="s">
        <v>35</v>
      </c>
      <c r="G62" s="44"/>
    </row>
    <row r="63" spans="2:7" s="21" customFormat="1" ht="16.5" customHeight="1">
      <c r="B63" s="41" t="s">
        <v>36</v>
      </c>
      <c r="G63" s="44"/>
    </row>
    <row r="64" spans="2:7" s="21" customFormat="1" ht="16.5" customHeight="1">
      <c r="B64" s="41" t="s">
        <v>37</v>
      </c>
      <c r="G64" s="44"/>
    </row>
    <row r="65" spans="2:7" s="21" customFormat="1" ht="16.5" customHeight="1">
      <c r="B65" s="41" t="s">
        <v>38</v>
      </c>
      <c r="G65" s="44"/>
    </row>
    <row r="66" spans="2:7" s="21" customFormat="1" ht="16.5" customHeight="1">
      <c r="B66" s="41" t="s">
        <v>39</v>
      </c>
      <c r="G66" s="44"/>
    </row>
    <row r="67" spans="2:9" ht="16.5">
      <c r="B67" s="20" t="s">
        <v>40</v>
      </c>
      <c r="C67" s="21"/>
      <c r="D67" s="21"/>
      <c r="E67" s="21"/>
      <c r="F67" s="21"/>
      <c r="G67" s="44"/>
      <c r="H67" s="21"/>
      <c r="I67" s="21"/>
    </row>
    <row r="68" spans="2:9" ht="16.5">
      <c r="B68" s="20" t="s">
        <v>41</v>
      </c>
      <c r="C68" s="21"/>
      <c r="D68" s="21"/>
      <c r="E68" s="21"/>
      <c r="F68" s="21"/>
      <c r="G68" s="45"/>
      <c r="H68" s="21"/>
      <c r="I68" s="21"/>
    </row>
    <row r="69" spans="2:7" ht="16.5">
      <c r="B69" s="41" t="s">
        <v>42</v>
      </c>
      <c r="G69" s="45"/>
    </row>
    <row r="70" spans="2:7" ht="16.5">
      <c r="B70" s="41" t="s">
        <v>43</v>
      </c>
      <c r="G70" s="44"/>
    </row>
    <row r="71" spans="2:7" ht="16.5">
      <c r="B71" s="41" t="s">
        <v>98</v>
      </c>
      <c r="G71" s="44"/>
    </row>
    <row r="72" ht="16.5">
      <c r="G72" s="46"/>
    </row>
    <row r="73" ht="16.5">
      <c r="G73" s="46"/>
    </row>
    <row r="74" ht="16.5">
      <c r="G74" s="44"/>
    </row>
    <row r="75" ht="16.5">
      <c r="G75" s="45"/>
    </row>
  </sheetData>
  <sheetProtection password="DDF9" sheet="1"/>
  <mergeCells count="4">
    <mergeCell ref="B3:B4"/>
    <mergeCell ref="D3:G3"/>
    <mergeCell ref="H3:H4"/>
    <mergeCell ref="I3:I4"/>
  </mergeCells>
  <printOptions horizontalCentered="1"/>
  <pageMargins left="0.7480314960629921" right="0.7480314960629921" top="0.984251968503937" bottom="0.3937007874015748" header="0.5118110236220472" footer="0.5118110236220472"/>
  <pageSetup horizontalDpi="300" verticalDpi="300" orientation="portrait" paperSize="9" r:id="rId1"/>
  <headerFooter alignWithMargins="0">
    <oddHeader>&amp;L&amp;"標楷體,標準"
單位：元&amp;C&amp;"標楷體,標準"&amp;13 102年勞健保保費分攤表--健保部份&amp;R&amp;"Times New Roman,標準"
102.01.01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PER1</dc:creator>
  <cp:keywords/>
  <dc:description/>
  <cp:lastModifiedBy>P5KPLC</cp:lastModifiedBy>
  <cp:lastPrinted>2014-09-20T04:51:02Z</cp:lastPrinted>
  <dcterms:created xsi:type="dcterms:W3CDTF">2003-01-06T02:19:21Z</dcterms:created>
  <dcterms:modified xsi:type="dcterms:W3CDTF">2015-05-14T01:50:07Z</dcterms:modified>
  <cp:category/>
  <cp:version/>
  <cp:contentType/>
  <cp:contentStatus/>
</cp:coreProperties>
</file>