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945" tabRatio="705" activeTab="0"/>
  </bookViews>
  <sheets>
    <sheet name="工讀助學生約用申請單" sheetId="1" r:id="rId1"/>
    <sheet name="勞保保額分級分攤表" sheetId="2" r:id="rId2"/>
    <sheet name="健保保額分級分攤表" sheetId="3" r:id="rId3"/>
    <sheet name="工作表1" sheetId="4" r:id="rId4"/>
  </sheets>
  <definedNames>
    <definedName name="_xlnm.Print_Titles" localSheetId="0">'工讀助學生約用申請單'!$1:$1</definedName>
    <definedName name="一般外籍人士">'工讀助學生約用申請單'!$I$58</definedName>
    <definedName name="一般教職員自付額">'工讀助學生約用申請單'!$G$64</definedName>
    <definedName name="一般教職員校付額">'工讀助學生約用申請單'!$H$64</definedName>
    <definedName name="月提繳工資">'工讀助學生約用申請單'!$H$73</definedName>
    <definedName name="每月應發薪資">'工讀助學生約用申請單'!$F$11</definedName>
    <definedName name="身份別">'工讀助學生約用申請單'!$H$58</definedName>
    <definedName name="非一般教職員自付額">'工讀助學生約用申請單'!$G$65</definedName>
    <definedName name="非一般教職員校付額">'工讀助學生約用申請單'!$H$65</definedName>
    <definedName name="是否超過65歲">'工讀助學生約用申請單'!$F$58</definedName>
    <definedName name="健保自付額">'工讀助學生約用申請單'!$G$69</definedName>
    <definedName name="健保保額">'工讀助學生約用申請單'!$H$67</definedName>
    <definedName name="健保校付額">'工讀助學生約用申請單'!$H$69</definedName>
    <definedName name="勞工退休金提撥金額">'工讀助學生約用申請單'!$H$75</definedName>
    <definedName name="勞保自付額">'工讀助學生約用申請單'!$E$69</definedName>
    <definedName name="勞保保額">'工讀助學生約用申請單'!$F$67</definedName>
    <definedName name="勞保校付額">'工讀助學生約用申請單'!$F$69</definedName>
    <definedName name="勞退自提金額">'工讀助學生約用申請單'!$I$69</definedName>
    <definedName name="與本國人結婚之外籍人士">'工讀助學生約用申請單'!#REF!</definedName>
  </definedNames>
  <calcPr fullCalcOnLoad="1"/>
</workbook>
</file>

<file path=xl/sharedStrings.xml><?xml version="1.0" encoding="utf-8"?>
<sst xmlns="http://schemas.openxmlformats.org/spreadsheetml/2006/main" count="187" uniqueCount="179">
  <si>
    <t>投保薪資金額</t>
  </si>
  <si>
    <t>就業保險</t>
  </si>
  <si>
    <t>墊償基金</t>
  </si>
  <si>
    <t>校付額</t>
  </si>
  <si>
    <t>自付額</t>
  </si>
  <si>
    <t>職業災害</t>
  </si>
  <si>
    <t>普通事故保險</t>
  </si>
  <si>
    <t>普通事故保險</t>
  </si>
  <si>
    <t>勞保保額</t>
  </si>
  <si>
    <t>健保保額</t>
  </si>
  <si>
    <t>【就業保險(自付)＝投保薪資金額×1%(費率)×20%】(65歲以上，非與本國人結婚外籍人士免計)</t>
  </si>
  <si>
    <t>勞保自付額</t>
  </si>
  <si>
    <t>勞保校付額</t>
  </si>
  <si>
    <t>非一般教職員</t>
  </si>
  <si>
    <t>定義</t>
  </si>
  <si>
    <t>健保自付額</t>
  </si>
  <si>
    <t>健保校付額</t>
  </si>
  <si>
    <t>下拉式選單</t>
  </si>
  <si>
    <t>普通事故</t>
  </si>
  <si>
    <t>職業災害</t>
  </si>
  <si>
    <t>一般教職員</t>
  </si>
  <si>
    <t>是否超過65歲</t>
  </si>
  <si>
    <t>勞保自付額</t>
  </si>
  <si>
    <t>勞退分級對照</t>
  </si>
  <si>
    <t>對照</t>
  </si>
  <si>
    <t>提繳工資</t>
  </si>
  <si>
    <t>月提繳工資</t>
  </si>
  <si>
    <t>雇主負擔</t>
  </si>
  <si>
    <t>雇主負擔</t>
  </si>
  <si>
    <t>身份別</t>
  </si>
  <si>
    <t>本國人</t>
  </si>
  <si>
    <t>與本國人結婚之外籍人士</t>
  </si>
  <si>
    <t>未與本國人結婚之外籍人士</t>
  </si>
  <si>
    <t>【墊償基金(校付)＝投保薪資總額×0.025%】(非技工、工友免計)</t>
  </si>
  <si>
    <t>月投保金額</t>
  </si>
  <si>
    <r>
      <t>【職業災害(校付)＝投保薪資總額×0.09%】</t>
    </r>
    <r>
      <rPr>
        <sz val="11"/>
        <color indexed="10"/>
        <rFont val="標楷體"/>
        <family val="4"/>
      </rPr>
      <t>◎99年度職災費率調整為0.09%</t>
    </r>
  </si>
  <si>
    <t>本國人</t>
  </si>
  <si>
    <t>﹝公、民營事業、機構及有一定雇主之受雇者適用﹞</t>
  </si>
  <si>
    <t>單位：新台幣元</t>
  </si>
  <si>
    <t>被保險人及眷屬負擔金額﹝負擔比率30%﹞</t>
  </si>
  <si>
    <t>【就業保險(校付)＝投保薪資金額×1%(費率)×70%】(65歲以上，非與本國人結婚外籍人士免計)</t>
  </si>
  <si>
    <t>NO</t>
  </si>
  <si>
    <t>日</t>
  </si>
  <si>
    <t>時數</t>
  </si>
  <si>
    <t>勞保自付金額</t>
  </si>
  <si>
    <t>健保自付金額</t>
  </si>
  <si>
    <t>勞退提繳工資</t>
  </si>
  <si>
    <t>勞保校付金額</t>
  </si>
  <si>
    <t>健保校付金額</t>
  </si>
  <si>
    <t>勞保投保保額</t>
  </si>
  <si>
    <t>健保投保保額</t>
  </si>
  <si>
    <t>勞退校付金額</t>
  </si>
  <si>
    <t>預估實發薪資</t>
  </si>
  <si>
    <t>單位負擔金額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</si>
  <si>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</si>
  <si>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</si>
  <si>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</si>
  <si>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</si>
  <si>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</si>
  <si>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</si>
  <si>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</si>
  <si>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</si>
  <si>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</si>
  <si>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</si>
  <si>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</si>
  <si>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</si>
  <si>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卅一</t>
  </si>
  <si>
    <t>十三</t>
  </si>
  <si>
    <t>十四</t>
  </si>
  <si>
    <t>十五</t>
  </si>
  <si>
    <t>十七</t>
  </si>
  <si>
    <t>十八</t>
  </si>
  <si>
    <t>十九</t>
  </si>
  <si>
    <t>二十</t>
  </si>
  <si>
    <t>廿一</t>
  </si>
  <si>
    <t>廿二</t>
  </si>
  <si>
    <t>廿四</t>
  </si>
  <si>
    <t>廿三</t>
  </si>
  <si>
    <t>廿五</t>
  </si>
  <si>
    <t>廿六</t>
  </si>
  <si>
    <t>廿八</t>
  </si>
  <si>
    <t>廿九</t>
  </si>
  <si>
    <t>三十</t>
  </si>
  <si>
    <t>新聘</t>
  </si>
  <si>
    <t>續聘</t>
  </si>
  <si>
    <t>工作時數合計</t>
  </si>
  <si>
    <t>是否加健保</t>
  </si>
  <si>
    <t>新聘或續聘</t>
  </si>
  <si>
    <t>每月預計工作日與時數</t>
  </si>
  <si>
    <t>每月應發薪資</t>
  </si>
  <si>
    <t>約用注意事項：</t>
  </si>
  <si>
    <t>會計室：</t>
  </si>
  <si>
    <t>人事室：</t>
  </si>
  <si>
    <t>請勾選助學資格：</t>
  </si>
  <si>
    <t>□　經濟上有困難影響繼續就學，或家中突遭重大變故致使經濟來源中斷，經由師長推薦者。</t>
  </si>
  <si>
    <t>單位主管：</t>
  </si>
  <si>
    <t>申請單位承辦人：</t>
  </si>
  <si>
    <t>　　　　　分機：</t>
  </si>
  <si>
    <t>學務處生輔組：</t>
  </si>
  <si>
    <r>
      <rPr>
        <u val="single"/>
        <sz val="13"/>
        <rFont val="標楷體"/>
        <family val="4"/>
      </rPr>
      <t>學生證</t>
    </r>
    <r>
      <rPr>
        <sz val="13"/>
        <rFont val="標楷體"/>
        <family val="4"/>
      </rPr>
      <t xml:space="preserve"> 及 </t>
    </r>
    <r>
      <rPr>
        <u val="single"/>
        <sz val="13"/>
        <rFont val="標楷體"/>
        <family val="4"/>
      </rPr>
      <t>身分證</t>
    </r>
    <r>
      <rPr>
        <sz val="13"/>
        <rFont val="標楷體"/>
        <family val="4"/>
      </rPr>
      <t xml:space="preserve"> 正面影本 粘貼處</t>
    </r>
  </si>
  <si>
    <t>□　其他：</t>
  </si>
  <si>
    <t>時薪（元）</t>
  </si>
  <si>
    <t>廿七</t>
  </si>
  <si>
    <t>※99.04.01健保費率由4.55%調高為5.17%</t>
  </si>
  <si>
    <t>十六</t>
  </si>
  <si>
    <t>勞退自提金額</t>
  </si>
  <si>
    <t>勞退自提比率</t>
  </si>
  <si>
    <t>勞退自提撥額</t>
  </si>
  <si>
    <t>NO</t>
  </si>
  <si>
    <t>YES</t>
  </si>
  <si>
    <t>輔仁大學工讀助學生約用申請單</t>
  </si>
  <si>
    <r>
      <rPr>
        <b/>
        <sz val="14"/>
        <color indexed="10"/>
        <rFont val="新細明體"/>
        <family val="1"/>
      </rPr>
      <t xml:space="preserve">★ </t>
    </r>
    <r>
      <rPr>
        <b/>
        <sz val="14"/>
        <color indexed="10"/>
        <rFont val="標楷體"/>
        <family val="4"/>
      </rPr>
      <t>本約用申請單未經核准者，不得先行工讀</t>
    </r>
    <r>
      <rPr>
        <b/>
        <sz val="14"/>
        <color indexed="10"/>
        <rFont val="新細明體"/>
        <family val="1"/>
      </rPr>
      <t xml:space="preserve"> </t>
    </r>
    <r>
      <rPr>
        <b/>
        <sz val="14"/>
        <color indexed="10"/>
        <rFont val="標楷體"/>
        <family val="4"/>
      </rPr>
      <t>★</t>
    </r>
  </si>
  <si>
    <t>學生學號</t>
  </si>
  <si>
    <t>申請單位</t>
  </si>
  <si>
    <t>學生姓名</t>
  </si>
  <si>
    <t>填單日期</t>
  </si>
  <si>
    <t>身分(統一)證號</t>
  </si>
  <si>
    <t>會計科目</t>
  </si>
  <si>
    <t>出生日期</t>
  </si>
  <si>
    <t>手機或E-mail</t>
  </si>
  <si>
    <t>身份別</t>
  </si>
  <si>
    <t>約用期間起日</t>
  </si>
  <si>
    <t>約用期間迄日</t>
  </si>
  <si>
    <t>五、約用期間應遵守用人單位之督導及工作分派，並遵守校方規定。</t>
  </si>
  <si>
    <r>
      <t>八、本約用申請單之薪資與保險費為預估值，最終應按用人單位所送</t>
    </r>
    <r>
      <rPr>
        <sz val="13"/>
        <color indexed="10"/>
        <rFont val="標楷體"/>
        <family val="4"/>
      </rPr>
      <t>請領清單之實際工作時數，</t>
    </r>
  </si>
  <si>
    <t>年　　月　　日</t>
  </si>
  <si>
    <t>　□本國生一般生   □原住民   □身心障生   □僑生   □外籍生</t>
  </si>
  <si>
    <r>
      <t>　</t>
    </r>
    <r>
      <rPr>
        <sz val="13"/>
        <color indexed="10"/>
        <rFont val="標楷體"/>
        <family val="4"/>
      </rPr>
      <t>　經會計室與人事室核定薪資與保費金額為準</t>
    </r>
    <r>
      <rPr>
        <sz val="13"/>
        <rFont val="標楷體"/>
        <family val="4"/>
      </rPr>
      <t>。</t>
    </r>
  </si>
  <si>
    <r>
      <t>一、約用申請單應預排工作日期與時數、簽署完成後，於</t>
    </r>
    <r>
      <rPr>
        <sz val="13"/>
        <color indexed="10"/>
        <rFont val="標楷體"/>
        <family val="4"/>
      </rPr>
      <t>到職日前送人事室辦理加保手續</t>
    </r>
    <r>
      <rPr>
        <sz val="13"/>
        <rFont val="標楷體"/>
        <family val="4"/>
      </rPr>
      <t>。</t>
    </r>
  </si>
  <si>
    <r>
      <t>九、同時於不同單位工讀</t>
    </r>
    <r>
      <rPr>
        <sz val="13"/>
        <rFont val="新細明體"/>
        <family val="1"/>
      </rPr>
      <t>，</t>
    </r>
    <r>
      <rPr>
        <sz val="13"/>
        <rFont val="標楷體"/>
        <family val="4"/>
      </rPr>
      <t>其勞健保校付金額及勞退校提金額</t>
    </r>
    <r>
      <rPr>
        <sz val="13"/>
        <rFont val="新細明體"/>
        <family val="1"/>
      </rPr>
      <t>，</t>
    </r>
    <r>
      <rPr>
        <sz val="13"/>
        <rFont val="標楷體"/>
        <family val="4"/>
      </rPr>
      <t>由給薪較高的單位負擔</t>
    </r>
    <r>
      <rPr>
        <sz val="13"/>
        <rFont val="新細明體"/>
        <family val="1"/>
      </rPr>
      <t>。</t>
    </r>
  </si>
  <si>
    <r>
      <t>六、約用期間</t>
    </r>
    <r>
      <rPr>
        <sz val="13"/>
        <color indexed="10"/>
        <rFont val="標楷體"/>
        <family val="4"/>
      </rPr>
      <t>中途離職應立即告知用人單位，並填送「退保申請單」至人事室辦理離職退保手續。</t>
    </r>
  </si>
  <si>
    <t>年　　月　　日</t>
  </si>
  <si>
    <t>新聘</t>
  </si>
  <si>
    <t>年　　月　　日</t>
  </si>
  <si>
    <t>◎104.1.1起，因勞工保險條例規定，普通事故保險費率修正為9%</t>
  </si>
  <si>
    <r>
      <t>【普通事故保險(自付)＝投保薪資金額×</t>
    </r>
    <r>
      <rPr>
        <sz val="11"/>
        <color indexed="10"/>
        <rFont val="標楷體"/>
        <family val="4"/>
      </rPr>
      <t>9%(</t>
    </r>
    <r>
      <rPr>
        <sz val="11"/>
        <rFont val="標楷體"/>
        <family val="4"/>
      </rPr>
      <t>費率)×20%】</t>
    </r>
  </si>
  <si>
    <r>
      <t>【普通事故保險(校付)＝投保薪資金額×</t>
    </r>
    <r>
      <rPr>
        <sz val="11"/>
        <color indexed="10"/>
        <rFont val="標楷體"/>
        <family val="4"/>
      </rPr>
      <t>9%</t>
    </r>
    <r>
      <rPr>
        <sz val="11"/>
        <rFont val="標楷體"/>
        <family val="4"/>
      </rPr>
      <t>(費率)×70%】</t>
    </r>
  </si>
  <si>
    <t>全民健康保險保險費負擔金額表(三)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</si>
  <si>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</si>
  <si>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</si>
  <si>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</si>
  <si>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</si>
  <si>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</si>
  <si>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</si>
  <si>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</si>
  <si>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※91.09.01健保費率由4.25%調高為4.55%</t>
  </si>
  <si>
    <t>※94.04.01健保最高保額由87,600提高為131,700</t>
  </si>
  <si>
    <t>※96.01.01健保局調降雇主負擔之眷口數為0.7口</t>
  </si>
  <si>
    <t>※96.08.01健保最低保額由15,840提高為17,280</t>
  </si>
  <si>
    <t>※99.04.01健保最高保額由131,700提高為182,000</t>
  </si>
  <si>
    <t>※100.01.01健保最低保額由17,280提高為17,880</t>
  </si>
  <si>
    <t>※101.01.01健保最低保額由17,880提高為18,780</t>
  </si>
  <si>
    <t>※102.01.01健保費率由5.17%調降為4.91%</t>
  </si>
  <si>
    <r>
      <t>【自付＝投保薪資金額×</t>
    </r>
    <r>
      <rPr>
        <sz val="11"/>
        <color indexed="10"/>
        <rFont val="標楷體"/>
        <family val="4"/>
      </rPr>
      <t>4.91%</t>
    </r>
    <r>
      <rPr>
        <sz val="11"/>
        <rFont val="標楷體"/>
        <family val="4"/>
      </rPr>
      <t>(費率)×30%】</t>
    </r>
  </si>
  <si>
    <r>
      <t>【校付＝投保薪資金額×</t>
    </r>
    <r>
      <rPr>
        <sz val="11"/>
        <color indexed="10"/>
        <rFont val="標楷體"/>
        <family val="4"/>
      </rPr>
      <t>4.91%</t>
    </r>
    <r>
      <rPr>
        <sz val="11"/>
        <rFont val="標楷體"/>
        <family val="4"/>
      </rPr>
      <t>(費率)×60%×(1＋0.7眷口數)】</t>
    </r>
  </si>
  <si>
    <t>※102.07.01健保最低保額由18,780提高為19,047</t>
  </si>
  <si>
    <t>※103.07.01健保最低保額由19,047提高為19,273</t>
  </si>
  <si>
    <t>※104.07.01健保最低保額由19,273提高為20,008</t>
  </si>
  <si>
    <t>　　申報日為生效日，退保亦同。</t>
  </si>
  <si>
    <t>　　　　　　為生效日，退保亦同。</t>
  </si>
  <si>
    <t>　備註：一、無論學生有無兼任其它單位工作，用人單位均應按規定辦理約用。</t>
  </si>
  <si>
    <t>　　　　二、約用申請單未於到職日前送達人事室，則以人事室收件申報日</t>
  </si>
  <si>
    <t>　　　　五、如為僑生(外國學生)，依規定須先取得工作許可證，並於許可</t>
  </si>
  <si>
    <t>　　　　六、勞動節當日上班者，其薪資應加倍發給。</t>
  </si>
  <si>
    <t xml:space="preserve">　　　　七、勞退自提金額：可在工資6%範圍內自願提撥。  </t>
  </si>
  <si>
    <t>　　　　三、每一工作日須確實簽到退，不得超時工作，出勤紀錄應妥善保存。</t>
  </si>
  <si>
    <r>
      <t>　　　　四、工作時數每天不得超過</t>
    </r>
    <r>
      <rPr>
        <b/>
        <sz val="13"/>
        <color indexed="60"/>
        <rFont val="標楷體"/>
        <family val="4"/>
      </rPr>
      <t>8</t>
    </r>
    <r>
      <rPr>
        <sz val="13"/>
        <rFont val="標楷體"/>
        <family val="4"/>
      </rPr>
      <t>小時，每周不得超過</t>
    </r>
    <r>
      <rPr>
        <b/>
        <sz val="13"/>
        <color indexed="60"/>
        <rFont val="標楷體"/>
        <family val="4"/>
      </rPr>
      <t>40</t>
    </r>
    <r>
      <rPr>
        <sz val="13"/>
        <rFont val="標楷體"/>
        <family val="4"/>
      </rPr>
      <t xml:space="preserve">小時。  </t>
    </r>
  </si>
  <si>
    <r>
      <t>　　　　　　期間內聘僱。除寒暑假外，每週工讀最長時數為</t>
    </r>
    <r>
      <rPr>
        <sz val="13"/>
        <color indexed="60"/>
        <rFont val="標楷體"/>
        <family val="4"/>
      </rPr>
      <t>20</t>
    </r>
    <r>
      <rPr>
        <sz val="13"/>
        <rFont val="標楷體"/>
        <family val="4"/>
      </rPr>
      <t>小時。</t>
    </r>
  </si>
  <si>
    <r>
      <t>四、約用期間應依約定日期與時間至指定場所工作，</t>
    </r>
    <r>
      <rPr>
        <sz val="13"/>
        <color indexed="10"/>
        <rFont val="標楷體"/>
        <family val="4"/>
      </rPr>
      <t>確實簽到簽退</t>
    </r>
    <r>
      <rPr>
        <sz val="13"/>
        <rFont val="標楷體"/>
        <family val="4"/>
      </rPr>
      <t>，不得擅離職守。</t>
    </r>
  </si>
  <si>
    <t>□　因家境清寒，持有政府核發之中、低收入戶證明或村里長清寒證明者。</t>
  </si>
  <si>
    <t>工讀助學生簽名(正楷)__________________________</t>
  </si>
  <si>
    <t>　　限於工讀助學相關事務之單位及校內運用。</t>
  </si>
  <si>
    <t>　　本人有無同時兼任校內其它工作？ □無 □有(請詳列)：</t>
  </si>
  <si>
    <t>　□以上事項本人均已詳閱並確實填寫，若有違反願負全責，並同意本表所填個人資料</t>
  </si>
  <si>
    <t>三、應備妥個人郵局帳戶資料，俾便學校核薪轉帳。</t>
  </si>
  <si>
    <t>七、茲因勞工保險無法追溯加退保，若約用申請單未於到職日前送達人事室，則以人事室收件</t>
  </si>
  <si>
    <r>
      <t>二、簽署約用申請單時需</t>
    </r>
    <r>
      <rPr>
        <sz val="13"/>
        <color indexed="10"/>
        <rFont val="標楷體"/>
        <family val="4"/>
      </rPr>
      <t>檢附「學生證」「身分證」正面影本，</t>
    </r>
    <r>
      <rPr>
        <sz val="13"/>
        <color indexed="10"/>
        <rFont val="標楷體"/>
        <family val="4"/>
      </rPr>
      <t>僑生及外籍生應另檢附工作許可證</t>
    </r>
    <r>
      <rPr>
        <sz val="13"/>
        <rFont val="標楷體"/>
        <family val="4"/>
      </rPr>
      <t>。</t>
    </r>
  </si>
  <si>
    <t>本表自104.9.1.起適用</t>
  </si>
  <si>
    <r>
      <t>十、</t>
    </r>
    <r>
      <rPr>
        <sz val="13"/>
        <color indexed="10"/>
        <rFont val="標楷體"/>
        <family val="4"/>
      </rPr>
      <t>每月工讀薪資經結算當月實際工讀時數後，於次月20日核發</t>
    </r>
    <r>
      <rPr>
        <sz val="13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</si>
</sst>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[$-404]e&quot;年&quot;m&quot;月&quot;d&quot;日&quot;;@"/>
    <numFmt numFmtId="179" formatCode="[$-800404]e&quot;年&quot;m&quot;月&quot;d&quot;日&quot;;@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1"/>
      <color indexed="55"/>
      <name val="標楷體"/>
      <family val="4"/>
    </font>
    <font>
      <sz val="11"/>
      <color indexed="17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0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sz val="13"/>
      <color indexed="10"/>
      <name val="標楷體"/>
      <family val="4"/>
    </font>
    <font>
      <sz val="13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b/>
      <sz val="14"/>
      <color indexed="10"/>
      <name val="標楷體"/>
      <family val="4"/>
    </font>
    <font>
      <u val="single"/>
      <sz val="13"/>
      <name val="標楷體"/>
      <family val="4"/>
    </font>
    <font>
      <b/>
      <sz val="14"/>
      <color indexed="10"/>
      <name val="新細明體"/>
      <family val="1"/>
    </font>
    <font>
      <sz val="13"/>
      <color indexed="60"/>
      <name val="標楷體"/>
      <family val="4"/>
    </font>
    <font>
      <b/>
      <sz val="13"/>
      <color indexed="60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標楷體"/>
      <family val="4"/>
    </font>
    <font>
      <b/>
      <sz val="12"/>
      <color indexed="60"/>
      <name val="標楷體"/>
      <family val="4"/>
    </font>
    <font>
      <b/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  <font>
      <b/>
      <sz val="12"/>
      <color rgb="FFC00000"/>
      <name val="標楷體"/>
      <family val="4"/>
    </font>
    <font>
      <sz val="13"/>
      <color theme="1"/>
      <name val="標楷體"/>
      <family val="4"/>
    </font>
    <font>
      <b/>
      <sz val="14"/>
      <color rgb="FFFF0000"/>
      <name val="標楷體"/>
      <family val="4"/>
    </font>
    <font>
      <b/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double"/>
      <top style="slantDashDot"/>
      <bottom style="thin"/>
    </border>
    <border>
      <left style="thin"/>
      <right/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medium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slantDashDot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 style="thick"/>
      <bottom style="thick"/>
    </border>
    <border>
      <left/>
      <right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right"/>
    </xf>
    <xf numFmtId="0" fontId="12" fillId="33" borderId="36" xfId="0" applyFont="1" applyFill="1" applyBorder="1" applyAlignment="1">
      <alignment/>
    </xf>
    <xf numFmtId="0" fontId="12" fillId="33" borderId="3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/>
    </xf>
    <xf numFmtId="41" fontId="0" fillId="33" borderId="0" xfId="34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41" fontId="0" fillId="33" borderId="41" xfId="34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41" fontId="0" fillId="33" borderId="32" xfId="34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41" fontId="0" fillId="33" borderId="46" xfId="34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176" fontId="4" fillId="0" borderId="41" xfId="0" applyNumberFormat="1" applyFont="1" applyBorder="1" applyAlignment="1">
      <alignment horizontal="center"/>
    </xf>
    <xf numFmtId="176" fontId="4" fillId="0" borderId="50" xfId="0" applyNumberFormat="1" applyFont="1" applyBorder="1" applyAlignment="1">
      <alignment horizontal="center"/>
    </xf>
    <xf numFmtId="176" fontId="7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/>
      <protection/>
    </xf>
    <xf numFmtId="49" fontId="15" fillId="0" borderId="52" xfId="0" applyNumberFormat="1" applyFont="1" applyFill="1" applyBorder="1" applyAlignment="1" applyProtection="1">
      <alignment horizontal="left" vertical="center" indent="1"/>
      <protection/>
    </xf>
    <xf numFmtId="0" fontId="16" fillId="0" borderId="52" xfId="0" applyFont="1" applyFill="1" applyBorder="1" applyAlignment="1" applyProtection="1">
      <alignment vertical="center"/>
      <protection/>
    </xf>
    <xf numFmtId="0" fontId="18" fillId="0" borderId="52" xfId="0" applyFont="1" applyFill="1" applyBorder="1" applyAlignment="1" applyProtection="1">
      <alignment vertical="center"/>
      <protection/>
    </xf>
    <xf numFmtId="0" fontId="18" fillId="0" borderId="52" xfId="0" applyFont="1" applyFill="1" applyBorder="1" applyAlignment="1" applyProtection="1">
      <alignment/>
      <protection/>
    </xf>
    <xf numFmtId="0" fontId="18" fillId="0" borderId="28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 textRotation="255"/>
      <protection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8" fillId="0" borderId="19" xfId="0" applyFont="1" applyFill="1" applyBorder="1" applyAlignment="1" applyProtection="1">
      <alignment horizontal="center" vertical="center"/>
      <protection locked="0"/>
    </xf>
    <xf numFmtId="177" fontId="68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7" fontId="68" fillId="34" borderId="42" xfId="0" applyNumberFormat="1" applyFont="1" applyFill="1" applyBorder="1" applyAlignment="1" applyProtection="1">
      <alignment horizontal="center" vertical="center"/>
      <protection/>
    </xf>
    <xf numFmtId="177" fontId="4" fillId="0" borderId="19" xfId="0" applyNumberFormat="1" applyFont="1" applyFill="1" applyBorder="1" applyAlignment="1" applyProtection="1">
      <alignment horizontal="center" vertical="center"/>
      <protection/>
    </xf>
    <xf numFmtId="177" fontId="68" fillId="34" borderId="19" xfId="0" applyNumberFormat="1" applyFont="1" applyFill="1" applyBorder="1" applyAlignment="1" applyProtection="1">
      <alignment horizontal="center" vertical="center"/>
      <protection/>
    </xf>
    <xf numFmtId="0" fontId="68" fillId="0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68" fillId="34" borderId="4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68" fillId="34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17" fillId="10" borderId="32" xfId="0" applyFont="1" applyFill="1" applyBorder="1" applyAlignment="1" applyProtection="1">
      <alignment horizontal="center" vertical="center"/>
      <protection/>
    </xf>
    <xf numFmtId="0" fontId="17" fillId="10" borderId="0" xfId="0" applyFont="1" applyFill="1" applyBorder="1" applyAlignment="1" applyProtection="1">
      <alignment horizontal="center" vertical="center"/>
      <protection/>
    </xf>
    <xf numFmtId="0" fontId="12" fillId="10" borderId="0" xfId="0" applyFont="1" applyFill="1" applyBorder="1" applyAlignment="1" applyProtection="1">
      <alignment horizontal="center" vertical="center" wrapText="1"/>
      <protection/>
    </xf>
    <xf numFmtId="0" fontId="12" fillId="10" borderId="31" xfId="0" applyFont="1" applyFill="1" applyBorder="1" applyAlignment="1" applyProtection="1">
      <alignment/>
      <protection/>
    </xf>
    <xf numFmtId="0" fontId="12" fillId="10" borderId="0" xfId="0" applyFont="1" applyFill="1" applyBorder="1" applyAlignment="1" applyProtection="1">
      <alignment vertical="center"/>
      <protection/>
    </xf>
    <xf numFmtId="0" fontId="17" fillId="10" borderId="32" xfId="0" applyFont="1" applyFill="1" applyBorder="1" applyAlignment="1" applyProtection="1">
      <alignment/>
      <protection/>
    </xf>
    <xf numFmtId="0" fontId="12" fillId="10" borderId="0" xfId="0" applyFont="1" applyFill="1" applyBorder="1" applyAlignment="1" applyProtection="1">
      <alignment/>
      <protection/>
    </xf>
    <xf numFmtId="0" fontId="17" fillId="10" borderId="0" xfId="0" applyFont="1" applyFill="1" applyBorder="1" applyAlignment="1" applyProtection="1">
      <alignment/>
      <protection/>
    </xf>
    <xf numFmtId="9" fontId="12" fillId="10" borderId="0" xfId="0" applyNumberFormat="1" applyFont="1" applyFill="1" applyBorder="1" applyAlignment="1" applyProtection="1">
      <alignment horizontal="center"/>
      <protection/>
    </xf>
    <xf numFmtId="41" fontId="12" fillId="10" borderId="0" xfId="0" applyNumberFormat="1" applyFont="1" applyFill="1" applyBorder="1" applyAlignment="1" applyProtection="1">
      <alignment horizontal="center" vertical="center"/>
      <protection/>
    </xf>
    <xf numFmtId="3" fontId="12" fillId="10" borderId="0" xfId="0" applyNumberFormat="1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77" fontId="4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34" borderId="19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69" fillId="0" borderId="55" xfId="0" applyFont="1" applyFill="1" applyBorder="1" applyAlignment="1" applyProtection="1">
      <alignment horizontal="center" vertical="center"/>
      <protection/>
    </xf>
    <xf numFmtId="9" fontId="69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/>
      <protection/>
    </xf>
    <xf numFmtId="0" fontId="18" fillId="0" borderId="51" xfId="0" applyFont="1" applyFill="1" applyBorder="1" applyAlignment="1" applyProtection="1">
      <alignment vertical="center"/>
      <protection/>
    </xf>
    <xf numFmtId="0" fontId="19" fillId="0" borderId="51" xfId="0" applyFont="1" applyFill="1" applyBorder="1" applyAlignment="1" applyProtection="1">
      <alignment vertical="center"/>
      <protection/>
    </xf>
    <xf numFmtId="0" fontId="18" fillId="0" borderId="58" xfId="0" applyFont="1" applyFill="1" applyBorder="1" applyAlignment="1" applyProtection="1">
      <alignment/>
      <protection/>
    </xf>
    <xf numFmtId="0" fontId="19" fillId="0" borderId="59" xfId="0" applyFont="1" applyFill="1" applyBorder="1" applyAlignment="1" applyProtection="1">
      <alignment vertical="center"/>
      <protection/>
    </xf>
    <xf numFmtId="0" fontId="18" fillId="0" borderId="60" xfId="0" applyFont="1" applyFill="1" applyBorder="1" applyAlignment="1" applyProtection="1">
      <alignment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right" vertical="center"/>
      <protection/>
    </xf>
    <xf numFmtId="0" fontId="18" fillId="0" borderId="62" xfId="0" applyFont="1" applyFill="1" applyBorder="1" applyAlignment="1" applyProtection="1">
      <alignment/>
      <protection/>
    </xf>
    <xf numFmtId="0" fontId="18" fillId="0" borderId="57" xfId="0" applyFont="1" applyFill="1" applyBorder="1" applyAlignment="1" applyProtection="1">
      <alignment horizontal="left" vertical="center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18" fillId="0" borderId="59" xfId="0" applyFont="1" applyFill="1" applyBorder="1" applyAlignment="1" applyProtection="1">
      <alignment vertical="center" textRotation="255"/>
      <protection/>
    </xf>
    <xf numFmtId="0" fontId="18" fillId="0" borderId="63" xfId="0" applyFont="1" applyFill="1" applyBorder="1" applyAlignment="1" applyProtection="1">
      <alignment vertical="center" textRotation="255"/>
      <protection/>
    </xf>
    <xf numFmtId="0" fontId="18" fillId="0" borderId="61" xfId="0" applyFont="1" applyFill="1" applyBorder="1" applyAlignment="1" applyProtection="1">
      <alignment vertical="center"/>
      <protection/>
    </xf>
    <xf numFmtId="0" fontId="19" fillId="0" borderId="61" xfId="0" applyFont="1" applyFill="1" applyBorder="1" applyAlignment="1" applyProtection="1">
      <alignment/>
      <protection/>
    </xf>
    <xf numFmtId="0" fontId="18" fillId="0" borderId="61" xfId="0" applyFont="1" applyFill="1" applyBorder="1" applyAlignment="1" applyProtection="1">
      <alignment/>
      <protection/>
    </xf>
    <xf numFmtId="0" fontId="18" fillId="0" borderId="61" xfId="0" applyFont="1" applyFill="1" applyBorder="1" applyAlignment="1" applyProtection="1">
      <alignment vertical="center" textRotation="255"/>
      <protection/>
    </xf>
    <xf numFmtId="0" fontId="18" fillId="0" borderId="58" xfId="0" applyFont="1" applyFill="1" applyBorder="1" applyAlignment="1" applyProtection="1">
      <alignment horizontal="left" vertical="center"/>
      <protection/>
    </xf>
    <xf numFmtId="0" fontId="18" fillId="0" borderId="59" xfId="0" applyFont="1" applyFill="1" applyBorder="1" applyAlignment="1" applyProtection="1">
      <alignment vertical="center"/>
      <protection/>
    </xf>
    <xf numFmtId="0" fontId="18" fillId="0" borderId="60" xfId="0" applyFont="1" applyFill="1" applyBorder="1" applyAlignment="1" applyProtection="1">
      <alignment vertical="center"/>
      <protection/>
    </xf>
    <xf numFmtId="0" fontId="18" fillId="0" borderId="63" xfId="0" applyFont="1" applyFill="1" applyBorder="1" applyAlignment="1" applyProtection="1">
      <alignment vertical="center"/>
      <protection/>
    </xf>
    <xf numFmtId="0" fontId="18" fillId="0" borderId="62" xfId="0" applyFont="1" applyFill="1" applyBorder="1" applyAlignment="1" applyProtection="1">
      <alignment vertical="center"/>
      <protection/>
    </xf>
    <xf numFmtId="0" fontId="12" fillId="1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13" fillId="33" borderId="42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49" fontId="18" fillId="0" borderId="32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8" fillId="0" borderId="31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31" xfId="0" applyFont="1" applyFill="1" applyBorder="1" applyAlignment="1" applyProtection="1">
      <alignment horizontal="righ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31" xfId="0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left" vertical="center"/>
      <protection/>
    </xf>
    <xf numFmtId="49" fontId="18" fillId="0" borderId="32" xfId="0" applyNumberFormat="1" applyFont="1" applyFill="1" applyBorder="1" applyAlignment="1" applyProtection="1">
      <alignment horizontal="left" vertical="center"/>
      <protection/>
    </xf>
    <xf numFmtId="49" fontId="70" fillId="0" borderId="32" xfId="0" applyNumberFormat="1" applyFont="1" applyFill="1" applyBorder="1" applyAlignment="1" applyProtection="1">
      <alignment horizontal="left"/>
      <protection/>
    </xf>
    <xf numFmtId="49" fontId="70" fillId="0" borderId="0" xfId="0" applyNumberFormat="1" applyFont="1" applyFill="1" applyBorder="1" applyAlignment="1" applyProtection="1">
      <alignment horizontal="left"/>
      <protection/>
    </xf>
    <xf numFmtId="49" fontId="70" fillId="0" borderId="31" xfId="0" applyNumberFormat="1" applyFont="1" applyFill="1" applyBorder="1" applyAlignment="1" applyProtection="1">
      <alignment horizontal="left"/>
      <protection/>
    </xf>
    <xf numFmtId="49" fontId="18" fillId="0" borderId="32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8" fillId="0" borderId="31" xfId="0" applyNumberFormat="1" applyFont="1" applyFill="1" applyBorder="1" applyAlignment="1" applyProtection="1">
      <alignment horizontal="left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31" xfId="0" applyFont="1" applyFill="1" applyBorder="1" applyAlignment="1" applyProtection="1">
      <alignment horizontal="left" vertical="center" wrapText="1"/>
      <protection/>
    </xf>
    <xf numFmtId="179" fontId="18" fillId="0" borderId="66" xfId="0" applyNumberFormat="1" applyFont="1" applyFill="1" applyBorder="1" applyAlignment="1" applyProtection="1">
      <alignment horizontal="center" vertical="center"/>
      <protection locked="0"/>
    </xf>
    <xf numFmtId="179" fontId="18" fillId="0" borderId="67" xfId="0" applyNumberFormat="1" applyFont="1" applyFill="1" applyBorder="1" applyAlignment="1" applyProtection="1">
      <alignment horizontal="center" vertical="center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/>
    </xf>
    <xf numFmtId="178" fontId="18" fillId="0" borderId="52" xfId="0" applyNumberFormat="1" applyFont="1" applyFill="1" applyBorder="1" applyAlignment="1" applyProtection="1">
      <alignment horizontal="center" vertical="center"/>
      <protection/>
    </xf>
    <xf numFmtId="178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66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3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71" xfId="0" applyFont="1" applyFill="1" applyBorder="1" applyAlignment="1" applyProtection="1">
      <alignment horizontal="center" vertical="center"/>
      <protection/>
    </xf>
    <xf numFmtId="0" fontId="18" fillId="0" borderId="72" xfId="0" applyFont="1" applyFill="1" applyBorder="1" applyAlignment="1" applyProtection="1">
      <alignment horizontal="center" vertical="center"/>
      <protection/>
    </xf>
    <xf numFmtId="0" fontId="71" fillId="0" borderId="65" xfId="0" applyFont="1" applyFill="1" applyBorder="1" applyAlignment="1" applyProtection="1">
      <alignment horizontal="left" vertical="center"/>
      <protection/>
    </xf>
    <xf numFmtId="0" fontId="72" fillId="0" borderId="65" xfId="0" applyFont="1" applyFill="1" applyBorder="1" applyAlignment="1" applyProtection="1">
      <alignment horizontal="left" vertical="center"/>
      <protection/>
    </xf>
    <xf numFmtId="0" fontId="19" fillId="34" borderId="19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right" vertical="center"/>
      <protection/>
    </xf>
    <xf numFmtId="179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/>
    </xf>
    <xf numFmtId="0" fontId="18" fillId="0" borderId="52" xfId="0" applyFont="1" applyFill="1" applyBorder="1" applyAlignment="1" applyProtection="1">
      <alignment horizontal="center" vertical="top"/>
      <protection/>
    </xf>
    <xf numFmtId="0" fontId="18" fillId="0" borderId="59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0" fontId="18" fillId="0" borderId="63" xfId="0" applyFont="1" applyFill="1" applyBorder="1" applyAlignment="1" applyProtection="1">
      <alignment horizontal="left" vertical="center"/>
      <protection/>
    </xf>
    <xf numFmtId="0" fontId="18" fillId="0" borderId="61" xfId="0" applyFont="1" applyFill="1" applyBorder="1" applyAlignment="1" applyProtection="1">
      <alignment horizontal="left" vertical="center"/>
      <protection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3" borderId="82" xfId="0" applyFont="1" applyFill="1" applyBorder="1" applyAlignment="1">
      <alignment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83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7">
      <selection activeCell="D12" sqref="D12"/>
    </sheetView>
  </sheetViews>
  <sheetFormatPr defaultColWidth="9.00390625" defaultRowHeight="24" customHeight="1"/>
  <cols>
    <col min="1" max="1" width="6.625" style="132" customWidth="1"/>
    <col min="2" max="2" width="6.625" style="133" customWidth="1"/>
    <col min="3" max="3" width="6.625" style="132" customWidth="1"/>
    <col min="4" max="4" width="6.625" style="133" customWidth="1"/>
    <col min="5" max="5" width="16.625" style="134" customWidth="1"/>
    <col min="6" max="6" width="10.625" style="134" customWidth="1"/>
    <col min="7" max="7" width="16.625" style="134" customWidth="1"/>
    <col min="8" max="8" width="10.625" style="134" customWidth="1"/>
    <col min="9" max="9" width="16.625" style="133" customWidth="1"/>
    <col min="10" max="10" width="10.625" style="133" customWidth="1"/>
    <col min="11" max="16384" width="9.00390625" style="133" customWidth="1"/>
  </cols>
  <sheetData>
    <row r="1" spans="1:10" s="177" customFormat="1" ht="36" customHeight="1">
      <c r="A1" s="232" t="s">
        <v>110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34" customFormat="1" ht="36" customHeight="1">
      <c r="A2" s="237" t="s">
        <v>111</v>
      </c>
      <c r="B2" s="238"/>
      <c r="C2" s="238"/>
      <c r="D2" s="238"/>
      <c r="E2" s="238"/>
      <c r="F2" s="238"/>
      <c r="G2" s="238"/>
      <c r="H2" s="238"/>
      <c r="I2" s="240" t="s">
        <v>177</v>
      </c>
      <c r="J2" s="240"/>
    </row>
    <row r="3" spans="1:10" s="178" customFormat="1" ht="36" customHeight="1">
      <c r="A3" s="221" t="s">
        <v>112</v>
      </c>
      <c r="B3" s="221"/>
      <c r="C3" s="221"/>
      <c r="D3" s="227"/>
      <c r="E3" s="227"/>
      <c r="F3" s="227"/>
      <c r="G3" s="88" t="s">
        <v>113</v>
      </c>
      <c r="H3" s="228"/>
      <c r="I3" s="229"/>
      <c r="J3" s="230"/>
    </row>
    <row r="4" spans="1:10" s="103" customFormat="1" ht="36" customHeight="1">
      <c r="A4" s="221" t="s">
        <v>114</v>
      </c>
      <c r="B4" s="221"/>
      <c r="C4" s="221"/>
      <c r="D4" s="227"/>
      <c r="E4" s="227"/>
      <c r="F4" s="227"/>
      <c r="G4" s="149" t="s">
        <v>115</v>
      </c>
      <c r="H4" s="218">
        <f ca="1">TODAY()</f>
        <v>42228</v>
      </c>
      <c r="I4" s="219"/>
      <c r="J4" s="220"/>
    </row>
    <row r="5" spans="1:10" s="178" customFormat="1" ht="36" customHeight="1">
      <c r="A5" s="221" t="s">
        <v>116</v>
      </c>
      <c r="B5" s="221"/>
      <c r="C5" s="221"/>
      <c r="D5" s="227"/>
      <c r="E5" s="227"/>
      <c r="F5" s="228"/>
      <c r="G5" s="150" t="s">
        <v>117</v>
      </c>
      <c r="H5" s="239">
        <v>514202</v>
      </c>
      <c r="I5" s="239"/>
      <c r="J5" s="239"/>
    </row>
    <row r="6" spans="1:10" s="103" customFormat="1" ht="36" customHeight="1">
      <c r="A6" s="221" t="s">
        <v>118</v>
      </c>
      <c r="B6" s="221"/>
      <c r="C6" s="221"/>
      <c r="D6" s="241" t="s">
        <v>125</v>
      </c>
      <c r="E6" s="241"/>
      <c r="F6" s="241"/>
      <c r="G6" s="151" t="s">
        <v>119</v>
      </c>
      <c r="H6" s="231"/>
      <c r="I6" s="231"/>
      <c r="J6" s="231"/>
    </row>
    <row r="7" spans="1:10" s="103" customFormat="1" ht="36" customHeight="1">
      <c r="A7" s="221" t="s">
        <v>120</v>
      </c>
      <c r="B7" s="221"/>
      <c r="C7" s="221"/>
      <c r="D7" s="233" t="s">
        <v>126</v>
      </c>
      <c r="E7" s="233"/>
      <c r="F7" s="233"/>
      <c r="G7" s="233"/>
      <c r="H7" s="233"/>
      <c r="I7" s="233"/>
      <c r="J7" s="233"/>
    </row>
    <row r="8" spans="1:10" s="103" customFormat="1" ht="6" customHeight="1" thickBot="1">
      <c r="A8" s="234"/>
      <c r="B8" s="235"/>
      <c r="C8" s="235"/>
      <c r="D8" s="235"/>
      <c r="E8" s="235"/>
      <c r="F8" s="235"/>
      <c r="G8" s="235"/>
      <c r="H8" s="235"/>
      <c r="I8" s="235"/>
      <c r="J8" s="236"/>
    </row>
    <row r="9" spans="1:10" s="103" customFormat="1" ht="36" customHeight="1" thickBot="1" thickTop="1">
      <c r="A9" s="223" t="s">
        <v>121</v>
      </c>
      <c r="B9" s="224"/>
      <c r="C9" s="224"/>
      <c r="D9" s="216" t="s">
        <v>133</v>
      </c>
      <c r="E9" s="216"/>
      <c r="F9" s="217"/>
      <c r="G9" s="184" t="s">
        <v>122</v>
      </c>
      <c r="H9" s="216" t="s">
        <v>131</v>
      </c>
      <c r="I9" s="216"/>
      <c r="J9" s="217"/>
    </row>
    <row r="10" spans="1:10" s="134" customFormat="1" ht="33" customHeight="1" thickTop="1">
      <c r="A10" s="222" t="s">
        <v>88</v>
      </c>
      <c r="B10" s="222"/>
      <c r="C10" s="222"/>
      <c r="D10" s="222"/>
      <c r="E10" s="87" t="s">
        <v>85</v>
      </c>
      <c r="F10" s="87">
        <f>SUM(B12:B26)+SUM(D12:D27)</f>
        <v>0</v>
      </c>
      <c r="G10" s="89" t="s">
        <v>101</v>
      </c>
      <c r="H10" s="89">
        <v>120</v>
      </c>
      <c r="I10" s="87" t="s">
        <v>87</v>
      </c>
      <c r="J10" s="107" t="s">
        <v>132</v>
      </c>
    </row>
    <row r="11" spans="1:10" s="134" customFormat="1" ht="33" customHeight="1">
      <c r="A11" s="117" t="s">
        <v>42</v>
      </c>
      <c r="B11" s="118" t="s">
        <v>43</v>
      </c>
      <c r="C11" s="117" t="s">
        <v>42</v>
      </c>
      <c r="D11" s="119" t="s">
        <v>43</v>
      </c>
      <c r="E11" s="116" t="s">
        <v>89</v>
      </c>
      <c r="F11" s="110">
        <f>F10*H10</f>
        <v>0</v>
      </c>
      <c r="G11" s="225"/>
      <c r="H11" s="226"/>
      <c r="I11" s="116" t="s">
        <v>86</v>
      </c>
      <c r="J11" s="109" t="s">
        <v>41</v>
      </c>
    </row>
    <row r="12" spans="1:10" s="134" customFormat="1" ht="33" customHeight="1">
      <c r="A12" s="117" t="s">
        <v>54</v>
      </c>
      <c r="B12" s="108">
        <v>0</v>
      </c>
      <c r="C12" s="117" t="s">
        <v>104</v>
      </c>
      <c r="D12" s="108">
        <v>0</v>
      </c>
      <c r="E12" s="118" t="s">
        <v>44</v>
      </c>
      <c r="F12" s="111">
        <f>勞保自付額</f>
        <v>0</v>
      </c>
      <c r="G12" s="118" t="s">
        <v>49</v>
      </c>
      <c r="H12" s="114">
        <f>勞保保額</f>
        <v>0</v>
      </c>
      <c r="I12" s="120" t="s">
        <v>47</v>
      </c>
      <c r="J12" s="114">
        <f>勞保校付額</f>
        <v>0</v>
      </c>
    </row>
    <row r="13" spans="1:10" s="134" customFormat="1" ht="33" customHeight="1" thickBot="1">
      <c r="A13" s="117" t="s">
        <v>55</v>
      </c>
      <c r="B13" s="108">
        <v>0</v>
      </c>
      <c r="C13" s="117" t="s">
        <v>70</v>
      </c>
      <c r="D13" s="108">
        <v>0</v>
      </c>
      <c r="E13" s="121" t="s">
        <v>45</v>
      </c>
      <c r="F13" s="112">
        <f>健保自付額</f>
        <v>0</v>
      </c>
      <c r="G13" s="118" t="s">
        <v>50</v>
      </c>
      <c r="H13" s="114">
        <f>健保保額</f>
        <v>0</v>
      </c>
      <c r="I13" s="118" t="s">
        <v>48</v>
      </c>
      <c r="J13" s="114">
        <f>健保校付額</f>
        <v>0</v>
      </c>
    </row>
    <row r="14" spans="1:10" s="134" customFormat="1" ht="33" customHeight="1" thickTop="1">
      <c r="A14" s="117" t="s">
        <v>56</v>
      </c>
      <c r="B14" s="108">
        <v>0</v>
      </c>
      <c r="C14" s="117" t="s">
        <v>71</v>
      </c>
      <c r="D14" s="108">
        <v>0</v>
      </c>
      <c r="E14" s="152" t="s">
        <v>106</v>
      </c>
      <c r="F14" s="153">
        <v>0</v>
      </c>
      <c r="G14" s="122" t="s">
        <v>46</v>
      </c>
      <c r="H14" s="114">
        <f>月提繳工資</f>
        <v>0</v>
      </c>
      <c r="I14" s="120" t="s">
        <v>51</v>
      </c>
      <c r="J14" s="114">
        <f>勞工退休金提撥金額</f>
        <v>0</v>
      </c>
    </row>
    <row r="15" spans="1:10" s="134" customFormat="1" ht="33" customHeight="1" thickBot="1">
      <c r="A15" s="117" t="s">
        <v>57</v>
      </c>
      <c r="B15" s="108">
        <v>0</v>
      </c>
      <c r="C15" s="117" t="s">
        <v>72</v>
      </c>
      <c r="D15" s="108">
        <v>0</v>
      </c>
      <c r="E15" s="147" t="s">
        <v>105</v>
      </c>
      <c r="F15" s="148">
        <f>勞退自提金額</f>
        <v>0</v>
      </c>
      <c r="G15" s="146"/>
      <c r="H15" s="124"/>
      <c r="I15" s="125" t="s">
        <v>53</v>
      </c>
      <c r="J15" s="115">
        <f>SUM(J12:J14)</f>
        <v>0</v>
      </c>
    </row>
    <row r="16" spans="1:10" s="134" customFormat="1" ht="33" customHeight="1" thickTop="1">
      <c r="A16" s="89" t="s">
        <v>58</v>
      </c>
      <c r="B16" s="108">
        <v>0</v>
      </c>
      <c r="C16" s="89" t="s">
        <v>73</v>
      </c>
      <c r="D16" s="108">
        <v>0</v>
      </c>
      <c r="E16" s="123" t="s">
        <v>52</v>
      </c>
      <c r="F16" s="113">
        <f>每月應發薪資-F12-F13-F15</f>
        <v>0</v>
      </c>
      <c r="G16" s="126"/>
      <c r="H16" s="126"/>
      <c r="I16" s="126"/>
      <c r="J16" s="127"/>
    </row>
    <row r="17" spans="1:10" s="134" customFormat="1" ht="33" customHeight="1">
      <c r="A17" s="117" t="s">
        <v>59</v>
      </c>
      <c r="B17" s="108">
        <v>0</v>
      </c>
      <c r="C17" s="117" t="s">
        <v>74</v>
      </c>
      <c r="D17" s="108">
        <v>0</v>
      </c>
      <c r="E17" s="207" t="s">
        <v>160</v>
      </c>
      <c r="F17" s="208"/>
      <c r="G17" s="208"/>
      <c r="H17" s="208"/>
      <c r="I17" s="208"/>
      <c r="J17" s="209"/>
    </row>
    <row r="18" spans="1:10" s="134" customFormat="1" ht="33" customHeight="1">
      <c r="A18" s="117" t="s">
        <v>60</v>
      </c>
      <c r="B18" s="108">
        <v>0</v>
      </c>
      <c r="C18" s="117" t="s">
        <v>75</v>
      </c>
      <c r="D18" s="108">
        <v>0</v>
      </c>
      <c r="E18" s="187" t="s">
        <v>161</v>
      </c>
      <c r="F18" s="188"/>
      <c r="G18" s="188"/>
      <c r="H18" s="188"/>
      <c r="I18" s="188"/>
      <c r="J18" s="189"/>
    </row>
    <row r="19" spans="1:10" s="134" customFormat="1" ht="33" customHeight="1">
      <c r="A19" s="117" t="s">
        <v>61</v>
      </c>
      <c r="B19" s="108">
        <v>0</v>
      </c>
      <c r="C19" s="117" t="s">
        <v>77</v>
      </c>
      <c r="D19" s="108">
        <v>0</v>
      </c>
      <c r="E19" s="203" t="s">
        <v>159</v>
      </c>
      <c r="F19" s="197"/>
      <c r="G19" s="197"/>
      <c r="H19" s="197"/>
      <c r="I19" s="197"/>
      <c r="J19" s="198"/>
    </row>
    <row r="20" spans="1:10" s="134" customFormat="1" ht="33" customHeight="1">
      <c r="A20" s="117" t="s">
        <v>62</v>
      </c>
      <c r="B20" s="108">
        <v>0</v>
      </c>
      <c r="C20" s="117" t="s">
        <v>76</v>
      </c>
      <c r="D20" s="108">
        <v>0</v>
      </c>
      <c r="E20" s="187" t="s">
        <v>165</v>
      </c>
      <c r="F20" s="188"/>
      <c r="G20" s="188"/>
      <c r="H20" s="188"/>
      <c r="I20" s="188"/>
      <c r="J20" s="189"/>
    </row>
    <row r="21" spans="1:10" s="134" customFormat="1" ht="33" customHeight="1">
      <c r="A21" s="117" t="s">
        <v>63</v>
      </c>
      <c r="B21" s="108">
        <v>0</v>
      </c>
      <c r="C21" s="117" t="s">
        <v>78</v>
      </c>
      <c r="D21" s="108">
        <v>0</v>
      </c>
      <c r="E21" s="187" t="s">
        <v>166</v>
      </c>
      <c r="F21" s="188"/>
      <c r="G21" s="188"/>
      <c r="H21" s="188"/>
      <c r="I21" s="188"/>
      <c r="J21" s="189"/>
    </row>
    <row r="22" spans="1:10" s="134" customFormat="1" ht="33" customHeight="1">
      <c r="A22" s="117" t="s">
        <v>64</v>
      </c>
      <c r="B22" s="108">
        <v>0</v>
      </c>
      <c r="C22" s="117" t="s">
        <v>79</v>
      </c>
      <c r="D22" s="108">
        <v>0</v>
      </c>
      <c r="E22" s="187" t="s">
        <v>162</v>
      </c>
      <c r="F22" s="188"/>
      <c r="G22" s="188"/>
      <c r="H22" s="188"/>
      <c r="I22" s="188"/>
      <c r="J22" s="189"/>
    </row>
    <row r="23" spans="1:10" s="134" customFormat="1" ht="33" customHeight="1">
      <c r="A23" s="117" t="s">
        <v>65</v>
      </c>
      <c r="B23" s="108">
        <v>0</v>
      </c>
      <c r="C23" s="117" t="s">
        <v>102</v>
      </c>
      <c r="D23" s="108">
        <v>0</v>
      </c>
      <c r="E23" s="203" t="s">
        <v>167</v>
      </c>
      <c r="F23" s="197"/>
      <c r="G23" s="197"/>
      <c r="H23" s="197"/>
      <c r="I23" s="197"/>
      <c r="J23" s="198"/>
    </row>
    <row r="24" spans="1:14" s="134" customFormat="1" ht="33" customHeight="1">
      <c r="A24" s="117" t="s">
        <v>67</v>
      </c>
      <c r="B24" s="108">
        <v>0</v>
      </c>
      <c r="C24" s="117" t="s">
        <v>80</v>
      </c>
      <c r="D24" s="108">
        <v>0</v>
      </c>
      <c r="E24" s="207" t="s">
        <v>163</v>
      </c>
      <c r="F24" s="208"/>
      <c r="G24" s="208"/>
      <c r="H24" s="208"/>
      <c r="I24" s="208"/>
      <c r="J24" s="209"/>
      <c r="N24" s="128"/>
    </row>
    <row r="25" spans="1:14" s="134" customFormat="1" ht="33" customHeight="1">
      <c r="A25" s="117" t="s">
        <v>68</v>
      </c>
      <c r="B25" s="108">
        <v>0</v>
      </c>
      <c r="C25" s="117" t="s">
        <v>81</v>
      </c>
      <c r="D25" s="108">
        <v>0</v>
      </c>
      <c r="E25" s="204" t="s">
        <v>164</v>
      </c>
      <c r="F25" s="205"/>
      <c r="G25" s="205"/>
      <c r="H25" s="205"/>
      <c r="I25" s="205"/>
      <c r="J25" s="206"/>
      <c r="N25" s="128"/>
    </row>
    <row r="26" spans="1:10" s="134" customFormat="1" ht="33" customHeight="1">
      <c r="A26" s="117" t="s">
        <v>69</v>
      </c>
      <c r="B26" s="108">
        <v>0</v>
      </c>
      <c r="C26" s="117" t="s">
        <v>82</v>
      </c>
      <c r="D26" s="108">
        <v>0</v>
      </c>
      <c r="E26" s="207"/>
      <c r="F26" s="208"/>
      <c r="G26" s="208"/>
      <c r="H26" s="208"/>
      <c r="I26" s="208"/>
      <c r="J26" s="209"/>
    </row>
    <row r="27" spans="1:10" s="134" customFormat="1" ht="33" customHeight="1">
      <c r="A27" s="130"/>
      <c r="B27" s="122"/>
      <c r="C27" s="117" t="s">
        <v>66</v>
      </c>
      <c r="D27" s="108">
        <v>0</v>
      </c>
      <c r="E27" s="210"/>
      <c r="F27" s="211"/>
      <c r="G27" s="211"/>
      <c r="H27" s="211"/>
      <c r="I27" s="211"/>
      <c r="J27" s="212"/>
    </row>
    <row r="28" spans="1:10" ht="27.75" customHeight="1">
      <c r="A28" s="90"/>
      <c r="B28" s="91" t="s">
        <v>90</v>
      </c>
      <c r="C28" s="92"/>
      <c r="D28" s="92"/>
      <c r="E28" s="92"/>
      <c r="F28" s="93"/>
      <c r="G28" s="93"/>
      <c r="H28" s="94"/>
      <c r="I28" s="94"/>
      <c r="J28" s="95"/>
    </row>
    <row r="29" spans="1:10" s="134" customFormat="1" ht="21" customHeight="1">
      <c r="A29" s="182"/>
      <c r="B29" s="197" t="s">
        <v>128</v>
      </c>
      <c r="C29" s="197"/>
      <c r="D29" s="197"/>
      <c r="E29" s="197"/>
      <c r="F29" s="197"/>
      <c r="G29" s="197"/>
      <c r="H29" s="197"/>
      <c r="I29" s="197"/>
      <c r="J29" s="198"/>
    </row>
    <row r="30" spans="1:10" s="134" customFormat="1" ht="21" customHeight="1">
      <c r="A30" s="182"/>
      <c r="B30" s="197" t="s">
        <v>176</v>
      </c>
      <c r="C30" s="197"/>
      <c r="D30" s="197"/>
      <c r="E30" s="197"/>
      <c r="F30" s="197"/>
      <c r="G30" s="197"/>
      <c r="H30" s="197"/>
      <c r="I30" s="197"/>
      <c r="J30" s="198"/>
    </row>
    <row r="31" spans="1:10" s="134" customFormat="1" ht="21" customHeight="1">
      <c r="A31" s="182"/>
      <c r="B31" s="197" t="s">
        <v>174</v>
      </c>
      <c r="C31" s="197"/>
      <c r="D31" s="197"/>
      <c r="E31" s="197"/>
      <c r="F31" s="197"/>
      <c r="G31" s="197"/>
      <c r="H31" s="197"/>
      <c r="I31" s="197"/>
      <c r="J31" s="198"/>
    </row>
    <row r="32" spans="1:10" s="134" customFormat="1" ht="21" customHeight="1">
      <c r="A32" s="182"/>
      <c r="B32" s="197" t="s">
        <v>168</v>
      </c>
      <c r="C32" s="197"/>
      <c r="D32" s="197"/>
      <c r="E32" s="197"/>
      <c r="F32" s="197"/>
      <c r="G32" s="197"/>
      <c r="H32" s="197"/>
      <c r="I32" s="197"/>
      <c r="J32" s="198"/>
    </row>
    <row r="33" spans="1:10" s="134" customFormat="1" ht="21" customHeight="1">
      <c r="A33" s="182"/>
      <c r="B33" s="197" t="s">
        <v>123</v>
      </c>
      <c r="C33" s="197"/>
      <c r="D33" s="197"/>
      <c r="E33" s="197"/>
      <c r="F33" s="197"/>
      <c r="G33" s="197"/>
      <c r="H33" s="197"/>
      <c r="I33" s="197"/>
      <c r="J33" s="198"/>
    </row>
    <row r="34" spans="1:10" s="134" customFormat="1" ht="21" customHeight="1">
      <c r="A34" s="182"/>
      <c r="B34" s="197" t="s">
        <v>130</v>
      </c>
      <c r="C34" s="197"/>
      <c r="D34" s="197"/>
      <c r="E34" s="197"/>
      <c r="F34" s="197"/>
      <c r="G34" s="197"/>
      <c r="H34" s="197"/>
      <c r="I34" s="197"/>
      <c r="J34" s="198"/>
    </row>
    <row r="35" spans="1:10" s="134" customFormat="1" ht="21" customHeight="1">
      <c r="A35" s="182"/>
      <c r="B35" s="197" t="s">
        <v>175</v>
      </c>
      <c r="C35" s="197"/>
      <c r="D35" s="197"/>
      <c r="E35" s="197"/>
      <c r="F35" s="197"/>
      <c r="G35" s="197"/>
      <c r="H35" s="197"/>
      <c r="I35" s="197"/>
      <c r="J35" s="198"/>
    </row>
    <row r="36" spans="1:10" s="134" customFormat="1" ht="21" customHeight="1">
      <c r="A36" s="182"/>
      <c r="B36" s="181" t="s">
        <v>158</v>
      </c>
      <c r="C36" s="97"/>
      <c r="D36" s="98"/>
      <c r="E36" s="97"/>
      <c r="F36" s="98"/>
      <c r="G36" s="97"/>
      <c r="H36" s="103"/>
      <c r="I36" s="103"/>
      <c r="J36" s="183"/>
    </row>
    <row r="37" spans="1:10" s="134" customFormat="1" ht="21" customHeight="1">
      <c r="A37" s="182"/>
      <c r="B37" s="197" t="s">
        <v>124</v>
      </c>
      <c r="C37" s="197"/>
      <c r="D37" s="197"/>
      <c r="E37" s="197"/>
      <c r="F37" s="197"/>
      <c r="G37" s="197"/>
      <c r="H37" s="197"/>
      <c r="I37" s="197"/>
      <c r="J37" s="198"/>
    </row>
    <row r="38" spans="1:10" s="134" customFormat="1" ht="21" customHeight="1">
      <c r="A38" s="182"/>
      <c r="B38" s="181" t="s">
        <v>127</v>
      </c>
      <c r="C38" s="97"/>
      <c r="D38" s="98"/>
      <c r="E38" s="97"/>
      <c r="F38" s="98"/>
      <c r="G38" s="97"/>
      <c r="H38" s="103"/>
      <c r="I38" s="103"/>
      <c r="J38" s="183"/>
    </row>
    <row r="39" spans="1:10" s="129" customFormat="1" ht="21" customHeight="1">
      <c r="A39" s="182"/>
      <c r="B39" s="199" t="s">
        <v>129</v>
      </c>
      <c r="C39" s="199"/>
      <c r="D39" s="199"/>
      <c r="E39" s="199"/>
      <c r="F39" s="199"/>
      <c r="G39" s="199"/>
      <c r="H39" s="199"/>
      <c r="I39" s="199"/>
      <c r="J39" s="200"/>
    </row>
    <row r="40" spans="1:10" s="129" customFormat="1" ht="21" customHeight="1">
      <c r="A40" s="182"/>
      <c r="B40" s="201" t="s">
        <v>178</v>
      </c>
      <c r="C40" s="201"/>
      <c r="D40" s="201"/>
      <c r="E40" s="201"/>
      <c r="F40" s="201"/>
      <c r="G40" s="201"/>
      <c r="H40" s="201"/>
      <c r="I40" s="201"/>
      <c r="J40" s="202"/>
    </row>
    <row r="41" spans="1:10" s="190" customFormat="1" ht="30" customHeight="1">
      <c r="A41" s="194" t="s">
        <v>172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s="190" customFormat="1" ht="27" customHeight="1">
      <c r="A42" s="194" t="s">
        <v>173</v>
      </c>
      <c r="B42" s="195"/>
      <c r="C42" s="195"/>
      <c r="D42" s="195"/>
      <c r="E42" s="195"/>
      <c r="F42" s="195"/>
      <c r="G42" s="195"/>
      <c r="H42" s="195"/>
      <c r="I42" s="195"/>
      <c r="J42" s="196"/>
    </row>
    <row r="43" spans="1:10" s="190" customFormat="1" ht="27" customHeight="1">
      <c r="A43" s="213" t="s">
        <v>171</v>
      </c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s="179" customFormat="1" ht="39.75" customHeight="1">
      <c r="A44" s="191" t="s">
        <v>170</v>
      </c>
      <c r="B44" s="192"/>
      <c r="C44" s="192"/>
      <c r="D44" s="192"/>
      <c r="E44" s="192"/>
      <c r="F44" s="192"/>
      <c r="G44" s="192"/>
      <c r="H44" s="192"/>
      <c r="I44" s="192"/>
      <c r="J44" s="193"/>
    </row>
    <row r="45" spans="1:10" s="179" customFormat="1" ht="9" customHeight="1">
      <c r="A45" s="96"/>
      <c r="B45" s="99"/>
      <c r="C45" s="99"/>
      <c r="D45" s="99"/>
      <c r="E45" s="99"/>
      <c r="F45" s="99"/>
      <c r="G45" s="99"/>
      <c r="H45" s="99"/>
      <c r="I45" s="99"/>
      <c r="J45" s="100"/>
    </row>
    <row r="46" spans="1:10" s="179" customFormat="1" ht="242.25" customHeight="1" thickBot="1">
      <c r="A46" s="90"/>
      <c r="B46" s="243" t="s">
        <v>99</v>
      </c>
      <c r="C46" s="243"/>
      <c r="D46" s="243"/>
      <c r="E46" s="243"/>
      <c r="F46" s="243"/>
      <c r="G46" s="243"/>
      <c r="H46" s="243"/>
      <c r="I46" s="243"/>
      <c r="J46" s="101"/>
    </row>
    <row r="47" spans="1:10" s="180" customFormat="1" ht="21" customHeight="1">
      <c r="A47" s="154"/>
      <c r="B47" s="155" t="s">
        <v>93</v>
      </c>
      <c r="C47" s="156"/>
      <c r="D47" s="155"/>
      <c r="E47" s="155"/>
      <c r="F47" s="155"/>
      <c r="G47" s="155"/>
      <c r="H47" s="155"/>
      <c r="I47" s="155"/>
      <c r="J47" s="157"/>
    </row>
    <row r="48" spans="1:10" s="180" customFormat="1" ht="21" customHeight="1">
      <c r="A48" s="158"/>
      <c r="B48" s="131" t="s">
        <v>169</v>
      </c>
      <c r="C48" s="102"/>
      <c r="D48" s="103"/>
      <c r="E48" s="103"/>
      <c r="F48" s="103"/>
      <c r="G48" s="103"/>
      <c r="H48" s="103"/>
      <c r="I48" s="103"/>
      <c r="J48" s="159"/>
    </row>
    <row r="49" spans="1:10" s="180" customFormat="1" ht="21" customHeight="1">
      <c r="A49" s="158"/>
      <c r="B49" s="103" t="s">
        <v>94</v>
      </c>
      <c r="C49" s="102"/>
      <c r="D49" s="103"/>
      <c r="E49" s="103"/>
      <c r="F49" s="103"/>
      <c r="G49" s="103"/>
      <c r="H49" s="103"/>
      <c r="I49" s="103"/>
      <c r="J49" s="159"/>
    </row>
    <row r="50" spans="1:10" s="180" customFormat="1" ht="21" customHeight="1">
      <c r="A50" s="158"/>
      <c r="B50" s="103" t="s">
        <v>100</v>
      </c>
      <c r="C50" s="102"/>
      <c r="D50" s="201"/>
      <c r="E50" s="201"/>
      <c r="F50" s="201"/>
      <c r="G50" s="201"/>
      <c r="H50" s="201"/>
      <c r="I50" s="201"/>
      <c r="J50" s="246"/>
    </row>
    <row r="51" spans="1:10" s="180" customFormat="1" ht="31.5" customHeight="1">
      <c r="A51" s="244" t="s">
        <v>96</v>
      </c>
      <c r="B51" s="245"/>
      <c r="C51" s="245"/>
      <c r="D51" s="105"/>
      <c r="E51" s="105"/>
      <c r="F51" s="105"/>
      <c r="G51" s="104" t="s">
        <v>95</v>
      </c>
      <c r="H51" s="104"/>
      <c r="I51" s="98"/>
      <c r="J51" s="159"/>
    </row>
    <row r="52" spans="1:10" s="180" customFormat="1" ht="24" customHeight="1" thickBot="1">
      <c r="A52" s="247" t="s">
        <v>97</v>
      </c>
      <c r="B52" s="248"/>
      <c r="C52" s="248"/>
      <c r="D52" s="160"/>
      <c r="E52" s="161"/>
      <c r="F52" s="160"/>
      <c r="G52" s="160"/>
      <c r="H52" s="160"/>
      <c r="I52" s="160"/>
      <c r="J52" s="162"/>
    </row>
    <row r="53" spans="1:10" s="180" customFormat="1" ht="24" customHeight="1">
      <c r="A53" s="163" t="s">
        <v>98</v>
      </c>
      <c r="B53" s="164"/>
      <c r="C53" s="164"/>
      <c r="D53" s="155"/>
      <c r="E53" s="155"/>
      <c r="F53" s="163" t="s">
        <v>91</v>
      </c>
      <c r="G53" s="164"/>
      <c r="H53" s="171"/>
      <c r="I53" s="164" t="s">
        <v>92</v>
      </c>
      <c r="J53" s="157"/>
    </row>
    <row r="54" spans="1:10" s="180" customFormat="1" ht="24" customHeight="1">
      <c r="A54" s="165"/>
      <c r="B54" s="103"/>
      <c r="C54" s="103"/>
      <c r="D54" s="103"/>
      <c r="E54" s="103"/>
      <c r="F54" s="172"/>
      <c r="G54" s="106"/>
      <c r="H54" s="173"/>
      <c r="I54" s="103"/>
      <c r="J54" s="159"/>
    </row>
    <row r="55" spans="1:10" s="180" customFormat="1" ht="24" customHeight="1" thickBot="1">
      <c r="A55" s="166"/>
      <c r="B55" s="167"/>
      <c r="C55" s="168"/>
      <c r="D55" s="169"/>
      <c r="E55" s="167"/>
      <c r="F55" s="174"/>
      <c r="G55" s="170"/>
      <c r="H55" s="175"/>
      <c r="I55" s="169"/>
      <c r="J55" s="162"/>
    </row>
    <row r="58" spans="1:10" ht="24" customHeight="1" hidden="1">
      <c r="A58" s="135"/>
      <c r="B58" s="176"/>
      <c r="C58" s="136"/>
      <c r="D58" s="176"/>
      <c r="E58" s="176" t="s">
        <v>21</v>
      </c>
      <c r="F58" s="176" t="s">
        <v>41</v>
      </c>
      <c r="G58" s="137" t="s">
        <v>29</v>
      </c>
      <c r="H58" s="242" t="s">
        <v>36</v>
      </c>
      <c r="I58" s="242"/>
      <c r="J58" s="138"/>
    </row>
    <row r="59" spans="1:10" ht="24" customHeight="1" hidden="1">
      <c r="A59" s="135"/>
      <c r="B59" s="176"/>
      <c r="C59" s="136"/>
      <c r="D59" s="176"/>
      <c r="E59" s="139" t="s">
        <v>17</v>
      </c>
      <c r="F59" s="176"/>
      <c r="G59" s="176" t="s">
        <v>11</v>
      </c>
      <c r="H59" s="176" t="s">
        <v>12</v>
      </c>
      <c r="I59" s="139" t="s">
        <v>17</v>
      </c>
      <c r="J59" s="138"/>
    </row>
    <row r="60" spans="1:10" ht="24" customHeight="1" hidden="1">
      <c r="A60" s="140"/>
      <c r="B60" s="141"/>
      <c r="C60" s="142"/>
      <c r="D60" s="143">
        <v>0</v>
      </c>
      <c r="E60" s="139" t="s">
        <v>108</v>
      </c>
      <c r="F60" s="176" t="s">
        <v>18</v>
      </c>
      <c r="G60" s="176">
        <f>VLOOKUP('工讀助學生約用申請單'!H12,'勞保保額分級分攤表'!B:D,2,FALSE)</f>
        <v>0</v>
      </c>
      <c r="H60" s="176">
        <f>VLOOKUP('工讀助學生約用申請單'!H12,'勞保保額分級分攤表'!B:H,4,FALSE)</f>
        <v>0</v>
      </c>
      <c r="I60" s="141" t="s">
        <v>30</v>
      </c>
      <c r="J60" s="138"/>
    </row>
    <row r="61" spans="1:10" ht="24" customHeight="1" hidden="1">
      <c r="A61" s="140"/>
      <c r="B61" s="141"/>
      <c r="C61" s="142"/>
      <c r="D61" s="143">
        <v>0.01</v>
      </c>
      <c r="E61" s="139" t="s">
        <v>109</v>
      </c>
      <c r="F61" s="176" t="s">
        <v>1</v>
      </c>
      <c r="G61" s="176">
        <f>VLOOKUP('工讀助學生約用申請單'!H12,'勞保保額分級分攤表'!B:D,3,FALSE)</f>
        <v>0</v>
      </c>
      <c r="H61" s="176">
        <f>VLOOKUP('工讀助學生約用申請單'!H12,'勞保保額分級分攤表'!B:H,5,FALSE)</f>
        <v>0</v>
      </c>
      <c r="I61" s="141" t="s">
        <v>31</v>
      </c>
      <c r="J61" s="138"/>
    </row>
    <row r="62" spans="1:10" ht="24" customHeight="1" hidden="1">
      <c r="A62" s="140"/>
      <c r="B62" s="141"/>
      <c r="C62" s="142"/>
      <c r="D62" s="143">
        <v>0.02</v>
      </c>
      <c r="E62" s="139" t="s">
        <v>83</v>
      </c>
      <c r="F62" s="176" t="s">
        <v>19</v>
      </c>
      <c r="G62" s="139"/>
      <c r="H62" s="176">
        <f>VLOOKUP('工讀助學生約用申請單'!H12,'勞保保額分級分攤表'!B:H,6,FALSE)</f>
        <v>0</v>
      </c>
      <c r="I62" s="141" t="s">
        <v>32</v>
      </c>
      <c r="J62" s="138"/>
    </row>
    <row r="63" spans="1:10" ht="24" customHeight="1" hidden="1">
      <c r="A63" s="140"/>
      <c r="B63" s="141"/>
      <c r="C63" s="142"/>
      <c r="D63" s="143">
        <v>0.03</v>
      </c>
      <c r="E63" s="139" t="s">
        <v>84</v>
      </c>
      <c r="F63" s="176" t="s">
        <v>2</v>
      </c>
      <c r="G63" s="139"/>
      <c r="H63" s="176"/>
      <c r="I63" s="141"/>
      <c r="J63" s="138"/>
    </row>
    <row r="64" spans="1:10" ht="24" customHeight="1" hidden="1">
      <c r="A64" s="140"/>
      <c r="B64" s="141"/>
      <c r="C64" s="142"/>
      <c r="D64" s="143">
        <v>0.04</v>
      </c>
      <c r="E64" s="139" t="s">
        <v>14</v>
      </c>
      <c r="F64" s="176" t="s">
        <v>20</v>
      </c>
      <c r="G64" s="139">
        <f>SUM($G$60:$G$61)</f>
        <v>0</v>
      </c>
      <c r="H64" s="139">
        <f>SUM($H$60:$H$63)</f>
        <v>0</v>
      </c>
      <c r="I64" s="141"/>
      <c r="J64" s="138"/>
    </row>
    <row r="65" spans="1:10" ht="24" customHeight="1" hidden="1">
      <c r="A65" s="140"/>
      <c r="B65" s="141"/>
      <c r="C65" s="142"/>
      <c r="D65" s="143">
        <v>0.05</v>
      </c>
      <c r="E65" s="139" t="str">
        <f>IF(是否超過65歲="YES","非一般教職員",IF(身份別="未與本國人結婚之外籍人士","非一般教職員","一般教職員"))</f>
        <v>一般教職員</v>
      </c>
      <c r="F65" s="176" t="s">
        <v>13</v>
      </c>
      <c r="G65" s="139">
        <f>SUM($G$60:$G$61)-$G$61</f>
        <v>0</v>
      </c>
      <c r="H65" s="139">
        <f>SUM($H$60:$H$63)-$H$61</f>
        <v>0</v>
      </c>
      <c r="I65" s="141"/>
      <c r="J65" s="138"/>
    </row>
    <row r="66" spans="1:10" ht="24" customHeight="1" hidden="1">
      <c r="A66" s="140"/>
      <c r="B66" s="141"/>
      <c r="C66" s="142"/>
      <c r="D66" s="143">
        <v>0.06</v>
      </c>
      <c r="E66" s="139"/>
      <c r="F66" s="176"/>
      <c r="G66" s="139"/>
      <c r="H66" s="139"/>
      <c r="I66" s="141"/>
      <c r="J66" s="138"/>
    </row>
    <row r="67" spans="1:10" ht="24" customHeight="1" hidden="1">
      <c r="A67" s="140"/>
      <c r="B67" s="141"/>
      <c r="C67" s="142"/>
      <c r="D67" s="141"/>
      <c r="E67" s="139" t="s">
        <v>8</v>
      </c>
      <c r="F67" s="144">
        <f>LOOKUP('工讀助學生約用申請單'!$F$11,'勞保保額分級分攤表'!$A:$A,'勞保保額分級分攤表'!$B:$B)</f>
        <v>0</v>
      </c>
      <c r="G67" s="139" t="s">
        <v>9</v>
      </c>
      <c r="H67" s="144">
        <f>IF('工讀助學生約用申請單'!J11="yes",LOOKUP('工讀助學生約用申請單'!$F$11,'健保保額分級分攤表'!$A:$A,'健保保額分級分攤表'!$C:$C),0)</f>
        <v>0</v>
      </c>
      <c r="I67" s="141"/>
      <c r="J67" s="138"/>
    </row>
    <row r="68" spans="1:10" ht="24" customHeight="1" hidden="1">
      <c r="A68" s="140"/>
      <c r="B68" s="141"/>
      <c r="C68" s="142"/>
      <c r="D68" s="141"/>
      <c r="E68" s="139" t="s">
        <v>22</v>
      </c>
      <c r="F68" s="139" t="s">
        <v>12</v>
      </c>
      <c r="G68" s="139" t="s">
        <v>15</v>
      </c>
      <c r="H68" s="139" t="s">
        <v>16</v>
      </c>
      <c r="I68" s="139" t="s">
        <v>107</v>
      </c>
      <c r="J68" s="138"/>
    </row>
    <row r="69" spans="1:10" ht="24" customHeight="1" hidden="1">
      <c r="A69" s="140"/>
      <c r="B69" s="141"/>
      <c r="C69" s="142"/>
      <c r="D69" s="141"/>
      <c r="E69" s="139">
        <f>VLOOKUP($E$65,$F$64:$H$65,2,FALSE)</f>
        <v>0</v>
      </c>
      <c r="F69" s="139">
        <f>VLOOKUP($E$65,$F$64:$H$65,3,FALSE)</f>
        <v>0</v>
      </c>
      <c r="G69" s="139">
        <f>VLOOKUP(健保保額,'健保保額分級分攤表'!C5:D58,2,FALSE)</f>
        <v>0</v>
      </c>
      <c r="H69" s="139">
        <f>VLOOKUP(健保保額,'健保保額分級分攤表'!C5:H58,6,FALSE)</f>
        <v>0</v>
      </c>
      <c r="I69" s="141">
        <f>月提繳工資*F14</f>
        <v>0</v>
      </c>
      <c r="J69" s="138"/>
    </row>
    <row r="70" spans="1:10" ht="24" customHeight="1" hidden="1">
      <c r="A70" s="140"/>
      <c r="B70" s="141"/>
      <c r="C70" s="142"/>
      <c r="D70" s="141"/>
      <c r="E70" s="139"/>
      <c r="F70" s="139"/>
      <c r="G70" s="139"/>
      <c r="H70" s="139"/>
      <c r="I70" s="141"/>
      <c r="J70" s="138"/>
    </row>
    <row r="71" spans="1:10" ht="24" customHeight="1" hidden="1">
      <c r="A71" s="140"/>
      <c r="B71" s="141"/>
      <c r="C71" s="142"/>
      <c r="D71" s="141"/>
      <c r="E71" s="242" t="s">
        <v>23</v>
      </c>
      <c r="F71" s="242"/>
      <c r="G71" s="242"/>
      <c r="H71" s="139"/>
      <c r="I71" s="141"/>
      <c r="J71" s="138"/>
    </row>
    <row r="72" spans="1:10" ht="24" customHeight="1" hidden="1">
      <c r="A72" s="140"/>
      <c r="B72" s="141"/>
      <c r="C72" s="142"/>
      <c r="D72" s="141"/>
      <c r="E72" s="176" t="s">
        <v>24</v>
      </c>
      <c r="F72" s="176" t="s">
        <v>25</v>
      </c>
      <c r="G72" s="176" t="s">
        <v>28</v>
      </c>
      <c r="H72" s="139" t="s">
        <v>26</v>
      </c>
      <c r="I72" s="141"/>
      <c r="J72" s="138"/>
    </row>
    <row r="73" spans="1:10" ht="24" customHeight="1" hidden="1">
      <c r="A73" s="140"/>
      <c r="B73" s="141"/>
      <c r="C73" s="142"/>
      <c r="D73" s="141"/>
      <c r="E73" s="176">
        <v>0</v>
      </c>
      <c r="F73" s="176">
        <v>0</v>
      </c>
      <c r="G73" s="176">
        <v>0</v>
      </c>
      <c r="H73" s="176">
        <f>IF(身份別="本國人",VLOOKUP('工讀助學生約用申請單'!F11,E73:G135,2),0)</f>
        <v>0</v>
      </c>
      <c r="I73" s="141"/>
      <c r="J73" s="138"/>
    </row>
    <row r="74" spans="1:10" ht="24" customHeight="1" hidden="1">
      <c r="A74" s="140"/>
      <c r="B74" s="141"/>
      <c r="C74" s="142"/>
      <c r="D74" s="141"/>
      <c r="E74" s="139">
        <v>1</v>
      </c>
      <c r="F74" s="145">
        <v>1500</v>
      </c>
      <c r="G74" s="139">
        <f aca="true" t="shared" si="0" ref="G74:G105">F74*6%</f>
        <v>90</v>
      </c>
      <c r="H74" s="139" t="s">
        <v>27</v>
      </c>
      <c r="I74" s="141"/>
      <c r="J74" s="138"/>
    </row>
    <row r="75" spans="1:10" ht="24" customHeight="1" hidden="1">
      <c r="A75" s="140"/>
      <c r="B75" s="141"/>
      <c r="C75" s="142"/>
      <c r="D75" s="141"/>
      <c r="E75" s="145">
        <f aca="true" t="shared" si="1" ref="E75:E106">F74+1</f>
        <v>1501</v>
      </c>
      <c r="F75" s="145">
        <v>3000</v>
      </c>
      <c r="G75" s="139">
        <f t="shared" si="0"/>
        <v>180</v>
      </c>
      <c r="H75" s="139">
        <f>IF(身份別="本國人",VLOOKUP('工讀助學生約用申請單'!F11,E73:G135,3),0)</f>
        <v>0</v>
      </c>
      <c r="I75" s="141"/>
      <c r="J75" s="138"/>
    </row>
    <row r="76" spans="1:10" ht="24" customHeight="1" hidden="1">
      <c r="A76" s="140"/>
      <c r="B76" s="141"/>
      <c r="C76" s="142"/>
      <c r="D76" s="141"/>
      <c r="E76" s="145">
        <f t="shared" si="1"/>
        <v>3001</v>
      </c>
      <c r="F76" s="145">
        <v>4500</v>
      </c>
      <c r="G76" s="139">
        <f t="shared" si="0"/>
        <v>270</v>
      </c>
      <c r="H76" s="139"/>
      <c r="I76" s="141"/>
      <c r="J76" s="138"/>
    </row>
    <row r="77" spans="1:10" ht="24" customHeight="1" hidden="1">
      <c r="A77" s="140"/>
      <c r="B77" s="141"/>
      <c r="C77" s="142"/>
      <c r="D77" s="141"/>
      <c r="E77" s="145">
        <f t="shared" si="1"/>
        <v>4501</v>
      </c>
      <c r="F77" s="145">
        <v>6000</v>
      </c>
      <c r="G77" s="139">
        <f t="shared" si="0"/>
        <v>360</v>
      </c>
      <c r="H77" s="139"/>
      <c r="I77" s="141"/>
      <c r="J77" s="138"/>
    </row>
    <row r="78" spans="1:10" ht="24" customHeight="1" hidden="1">
      <c r="A78" s="140"/>
      <c r="B78" s="141"/>
      <c r="C78" s="142"/>
      <c r="D78" s="141"/>
      <c r="E78" s="145">
        <f t="shared" si="1"/>
        <v>6001</v>
      </c>
      <c r="F78" s="145">
        <v>7500</v>
      </c>
      <c r="G78" s="139">
        <f t="shared" si="0"/>
        <v>450</v>
      </c>
      <c r="H78" s="139"/>
      <c r="I78" s="141"/>
      <c r="J78" s="138"/>
    </row>
    <row r="79" spans="1:10" ht="24" customHeight="1" hidden="1">
      <c r="A79" s="140"/>
      <c r="B79" s="141"/>
      <c r="C79" s="142"/>
      <c r="D79" s="141"/>
      <c r="E79" s="145">
        <f t="shared" si="1"/>
        <v>7501</v>
      </c>
      <c r="F79" s="145">
        <v>8700</v>
      </c>
      <c r="G79" s="139">
        <f t="shared" si="0"/>
        <v>522</v>
      </c>
      <c r="H79" s="139"/>
      <c r="I79" s="141"/>
      <c r="J79" s="138"/>
    </row>
    <row r="80" spans="1:10" ht="24" customHeight="1" hidden="1">
      <c r="A80" s="140"/>
      <c r="B80" s="141"/>
      <c r="C80" s="142"/>
      <c r="D80" s="141"/>
      <c r="E80" s="145">
        <f t="shared" si="1"/>
        <v>8701</v>
      </c>
      <c r="F80" s="145">
        <v>9900</v>
      </c>
      <c r="G80" s="139">
        <f t="shared" si="0"/>
        <v>594</v>
      </c>
      <c r="H80" s="139"/>
      <c r="I80" s="141"/>
      <c r="J80" s="138"/>
    </row>
    <row r="81" spans="1:10" ht="24" customHeight="1" hidden="1">
      <c r="A81" s="140"/>
      <c r="B81" s="141"/>
      <c r="C81" s="142"/>
      <c r="D81" s="141"/>
      <c r="E81" s="145">
        <f t="shared" si="1"/>
        <v>9901</v>
      </c>
      <c r="F81" s="145">
        <v>11100</v>
      </c>
      <c r="G81" s="139">
        <f t="shared" si="0"/>
        <v>666</v>
      </c>
      <c r="H81" s="139"/>
      <c r="I81" s="141"/>
      <c r="J81" s="138"/>
    </row>
    <row r="82" spans="1:10" ht="24" customHeight="1" hidden="1">
      <c r="A82" s="140"/>
      <c r="B82" s="141"/>
      <c r="C82" s="142"/>
      <c r="D82" s="141"/>
      <c r="E82" s="145">
        <f t="shared" si="1"/>
        <v>11101</v>
      </c>
      <c r="F82" s="145">
        <v>12540</v>
      </c>
      <c r="G82" s="139">
        <f t="shared" si="0"/>
        <v>752.4</v>
      </c>
      <c r="H82" s="139"/>
      <c r="I82" s="141"/>
      <c r="J82" s="138"/>
    </row>
    <row r="83" spans="1:10" ht="24" customHeight="1" hidden="1">
      <c r="A83" s="140"/>
      <c r="B83" s="141"/>
      <c r="C83" s="142"/>
      <c r="D83" s="141"/>
      <c r="E83" s="145">
        <f t="shared" si="1"/>
        <v>12541</v>
      </c>
      <c r="F83" s="145">
        <v>13500</v>
      </c>
      <c r="G83" s="139">
        <f t="shared" si="0"/>
        <v>810</v>
      </c>
      <c r="H83" s="139"/>
      <c r="I83" s="141"/>
      <c r="J83" s="138"/>
    </row>
    <row r="84" spans="1:10" ht="24" customHeight="1" hidden="1">
      <c r="A84" s="140"/>
      <c r="B84" s="141"/>
      <c r="C84" s="142"/>
      <c r="D84" s="141"/>
      <c r="E84" s="145">
        <f t="shared" si="1"/>
        <v>13501</v>
      </c>
      <c r="F84" s="145">
        <v>15840</v>
      </c>
      <c r="G84" s="139">
        <f t="shared" si="0"/>
        <v>950.4</v>
      </c>
      <c r="H84" s="139"/>
      <c r="I84" s="141"/>
      <c r="J84" s="138"/>
    </row>
    <row r="85" spans="1:10" ht="24" customHeight="1" hidden="1">
      <c r="A85" s="140"/>
      <c r="B85" s="141"/>
      <c r="C85" s="142"/>
      <c r="D85" s="141"/>
      <c r="E85" s="145">
        <f t="shared" si="1"/>
        <v>15841</v>
      </c>
      <c r="F85" s="145">
        <v>16500</v>
      </c>
      <c r="G85" s="139">
        <f t="shared" si="0"/>
        <v>990</v>
      </c>
      <c r="H85" s="139"/>
      <c r="I85" s="141"/>
      <c r="J85" s="138"/>
    </row>
    <row r="86" spans="1:10" ht="24" customHeight="1" hidden="1">
      <c r="A86" s="140"/>
      <c r="B86" s="141"/>
      <c r="C86" s="142"/>
      <c r="D86" s="141"/>
      <c r="E86" s="145">
        <f t="shared" si="1"/>
        <v>16501</v>
      </c>
      <c r="F86" s="145">
        <v>17280</v>
      </c>
      <c r="G86" s="139">
        <f t="shared" si="0"/>
        <v>1036.8</v>
      </c>
      <c r="H86" s="139"/>
      <c r="I86" s="141"/>
      <c r="J86" s="138"/>
    </row>
    <row r="87" spans="1:10" ht="24" customHeight="1" hidden="1">
      <c r="A87" s="140"/>
      <c r="B87" s="141"/>
      <c r="C87" s="142"/>
      <c r="D87" s="141"/>
      <c r="E87" s="145">
        <f t="shared" si="1"/>
        <v>17281</v>
      </c>
      <c r="F87" s="145">
        <v>17880</v>
      </c>
      <c r="G87" s="139">
        <f t="shared" si="0"/>
        <v>1072.8</v>
      </c>
      <c r="H87" s="139"/>
      <c r="I87" s="141"/>
      <c r="J87" s="138"/>
    </row>
    <row r="88" spans="1:10" ht="24" customHeight="1" hidden="1">
      <c r="A88" s="140"/>
      <c r="B88" s="141"/>
      <c r="C88" s="142"/>
      <c r="D88" s="141"/>
      <c r="E88" s="145">
        <f t="shared" si="1"/>
        <v>17881</v>
      </c>
      <c r="F88" s="145">
        <v>19047</v>
      </c>
      <c r="G88" s="139">
        <f t="shared" si="0"/>
        <v>1142.82</v>
      </c>
      <c r="H88" s="139"/>
      <c r="I88" s="141"/>
      <c r="J88" s="138"/>
    </row>
    <row r="89" spans="1:10" ht="24" customHeight="1" hidden="1">
      <c r="A89" s="140"/>
      <c r="B89" s="141"/>
      <c r="C89" s="142"/>
      <c r="D89" s="141"/>
      <c r="E89" s="145">
        <f t="shared" si="1"/>
        <v>19048</v>
      </c>
      <c r="F89" s="145">
        <v>20008</v>
      </c>
      <c r="G89" s="139">
        <f t="shared" si="0"/>
        <v>1200.48</v>
      </c>
      <c r="H89" s="139"/>
      <c r="I89" s="141"/>
      <c r="J89" s="138"/>
    </row>
    <row r="90" spans="1:10" ht="24" customHeight="1" hidden="1">
      <c r="A90" s="140"/>
      <c r="B90" s="141"/>
      <c r="C90" s="142"/>
      <c r="D90" s="141"/>
      <c r="E90" s="145">
        <f t="shared" si="1"/>
        <v>20009</v>
      </c>
      <c r="F90" s="145">
        <v>20100</v>
      </c>
      <c r="G90" s="139">
        <f t="shared" si="0"/>
        <v>1206</v>
      </c>
      <c r="H90" s="139"/>
      <c r="I90" s="141"/>
      <c r="J90" s="138"/>
    </row>
    <row r="91" spans="1:10" ht="24" customHeight="1" hidden="1">
      <c r="A91" s="140"/>
      <c r="B91" s="141"/>
      <c r="C91" s="142"/>
      <c r="D91" s="141"/>
      <c r="E91" s="145">
        <f t="shared" si="1"/>
        <v>20101</v>
      </c>
      <c r="F91" s="145">
        <v>21000</v>
      </c>
      <c r="G91" s="139">
        <f t="shared" si="0"/>
        <v>1260</v>
      </c>
      <c r="H91" s="139"/>
      <c r="I91" s="141"/>
      <c r="J91" s="138"/>
    </row>
    <row r="92" spans="1:10" ht="24" customHeight="1" hidden="1">
      <c r="A92" s="140"/>
      <c r="B92" s="141"/>
      <c r="C92" s="142"/>
      <c r="D92" s="141"/>
      <c r="E92" s="145">
        <f t="shared" si="1"/>
        <v>21001</v>
      </c>
      <c r="F92" s="145">
        <v>21900</v>
      </c>
      <c r="G92" s="139">
        <f t="shared" si="0"/>
        <v>1314</v>
      </c>
      <c r="H92" s="139"/>
      <c r="I92" s="141"/>
      <c r="J92" s="138"/>
    </row>
    <row r="93" spans="1:10" ht="24" customHeight="1" hidden="1">
      <c r="A93" s="140"/>
      <c r="B93" s="141"/>
      <c r="C93" s="142"/>
      <c r="D93" s="141"/>
      <c r="E93" s="145">
        <f t="shared" si="1"/>
        <v>21901</v>
      </c>
      <c r="F93" s="145">
        <v>22800</v>
      </c>
      <c r="G93" s="139">
        <f t="shared" si="0"/>
        <v>1368</v>
      </c>
      <c r="H93" s="139"/>
      <c r="I93" s="141"/>
      <c r="J93" s="138"/>
    </row>
    <row r="94" spans="1:10" ht="24" customHeight="1" hidden="1">
      <c r="A94" s="140"/>
      <c r="B94" s="141"/>
      <c r="C94" s="142"/>
      <c r="D94" s="141"/>
      <c r="E94" s="145">
        <f t="shared" si="1"/>
        <v>22801</v>
      </c>
      <c r="F94" s="145">
        <v>24000</v>
      </c>
      <c r="G94" s="139">
        <f t="shared" si="0"/>
        <v>1440</v>
      </c>
      <c r="H94" s="139"/>
      <c r="I94" s="141"/>
      <c r="J94" s="138"/>
    </row>
    <row r="95" spans="1:10" ht="24" customHeight="1" hidden="1">
      <c r="A95" s="140"/>
      <c r="B95" s="141"/>
      <c r="C95" s="142"/>
      <c r="D95" s="141"/>
      <c r="E95" s="145">
        <f t="shared" si="1"/>
        <v>24001</v>
      </c>
      <c r="F95" s="145">
        <v>25200</v>
      </c>
      <c r="G95" s="139">
        <f t="shared" si="0"/>
        <v>1512</v>
      </c>
      <c r="H95" s="139"/>
      <c r="I95" s="141"/>
      <c r="J95" s="138"/>
    </row>
    <row r="96" spans="1:10" ht="24" customHeight="1" hidden="1">
      <c r="A96" s="140"/>
      <c r="B96" s="141"/>
      <c r="C96" s="142"/>
      <c r="D96" s="141"/>
      <c r="E96" s="145">
        <f t="shared" si="1"/>
        <v>25201</v>
      </c>
      <c r="F96" s="145">
        <v>26400</v>
      </c>
      <c r="G96" s="139">
        <f t="shared" si="0"/>
        <v>1584</v>
      </c>
      <c r="H96" s="139"/>
      <c r="I96" s="141"/>
      <c r="J96" s="138"/>
    </row>
    <row r="97" spans="1:10" ht="24" customHeight="1" hidden="1">
      <c r="A97" s="140"/>
      <c r="B97" s="141"/>
      <c r="C97" s="142"/>
      <c r="D97" s="141"/>
      <c r="E97" s="145">
        <f t="shared" si="1"/>
        <v>26401</v>
      </c>
      <c r="F97" s="145">
        <v>27600</v>
      </c>
      <c r="G97" s="139">
        <f t="shared" si="0"/>
        <v>1656</v>
      </c>
      <c r="H97" s="139"/>
      <c r="I97" s="141"/>
      <c r="J97" s="138"/>
    </row>
    <row r="98" spans="1:10" ht="24" customHeight="1" hidden="1">
      <c r="A98" s="140"/>
      <c r="B98" s="141"/>
      <c r="C98" s="142"/>
      <c r="D98" s="141"/>
      <c r="E98" s="145">
        <f t="shared" si="1"/>
        <v>27601</v>
      </c>
      <c r="F98" s="145">
        <v>28800</v>
      </c>
      <c r="G98" s="139">
        <f t="shared" si="0"/>
        <v>1728</v>
      </c>
      <c r="H98" s="139"/>
      <c r="I98" s="141"/>
      <c r="J98" s="138"/>
    </row>
    <row r="99" spans="1:10" ht="24" customHeight="1" hidden="1">
      <c r="A99" s="140"/>
      <c r="B99" s="141"/>
      <c r="C99" s="142"/>
      <c r="D99" s="141"/>
      <c r="E99" s="145">
        <f t="shared" si="1"/>
        <v>28801</v>
      </c>
      <c r="F99" s="145">
        <v>30300</v>
      </c>
      <c r="G99" s="139">
        <f t="shared" si="0"/>
        <v>1818</v>
      </c>
      <c r="H99" s="139"/>
      <c r="I99" s="141"/>
      <c r="J99" s="138"/>
    </row>
    <row r="100" spans="1:10" ht="24" customHeight="1" hidden="1">
      <c r="A100" s="140"/>
      <c r="B100" s="141"/>
      <c r="C100" s="142"/>
      <c r="D100" s="141"/>
      <c r="E100" s="145">
        <f t="shared" si="1"/>
        <v>30301</v>
      </c>
      <c r="F100" s="145">
        <v>31800</v>
      </c>
      <c r="G100" s="139">
        <f t="shared" si="0"/>
        <v>1908</v>
      </c>
      <c r="H100" s="139"/>
      <c r="I100" s="141"/>
      <c r="J100" s="138"/>
    </row>
    <row r="101" spans="1:10" ht="24" customHeight="1" hidden="1">
      <c r="A101" s="140"/>
      <c r="B101" s="141"/>
      <c r="C101" s="142"/>
      <c r="D101" s="141"/>
      <c r="E101" s="145">
        <f t="shared" si="1"/>
        <v>31801</v>
      </c>
      <c r="F101" s="145">
        <v>33300</v>
      </c>
      <c r="G101" s="139">
        <f t="shared" si="0"/>
        <v>1998</v>
      </c>
      <c r="H101" s="139"/>
      <c r="I101" s="141"/>
      <c r="J101" s="138"/>
    </row>
    <row r="102" spans="1:10" ht="24" customHeight="1" hidden="1">
      <c r="A102" s="140"/>
      <c r="B102" s="141"/>
      <c r="C102" s="142"/>
      <c r="D102" s="141"/>
      <c r="E102" s="145">
        <f t="shared" si="1"/>
        <v>33301</v>
      </c>
      <c r="F102" s="145">
        <v>34800</v>
      </c>
      <c r="G102" s="139">
        <f t="shared" si="0"/>
        <v>2088</v>
      </c>
      <c r="H102" s="139"/>
      <c r="I102" s="141"/>
      <c r="J102" s="138"/>
    </row>
    <row r="103" spans="1:10" ht="24" customHeight="1" hidden="1">
      <c r="A103" s="140"/>
      <c r="B103" s="141"/>
      <c r="C103" s="142"/>
      <c r="D103" s="141"/>
      <c r="E103" s="145">
        <f t="shared" si="1"/>
        <v>34801</v>
      </c>
      <c r="F103" s="145">
        <v>36300</v>
      </c>
      <c r="G103" s="139">
        <f t="shared" si="0"/>
        <v>2178</v>
      </c>
      <c r="H103" s="139"/>
      <c r="I103" s="141"/>
      <c r="J103" s="138"/>
    </row>
    <row r="104" spans="1:10" ht="24" customHeight="1" hidden="1">
      <c r="A104" s="140"/>
      <c r="B104" s="141"/>
      <c r="C104" s="142"/>
      <c r="D104" s="141"/>
      <c r="E104" s="145">
        <f t="shared" si="1"/>
        <v>36301</v>
      </c>
      <c r="F104" s="145">
        <v>38200</v>
      </c>
      <c r="G104" s="139">
        <f t="shared" si="0"/>
        <v>2292</v>
      </c>
      <c r="H104" s="139"/>
      <c r="I104" s="141"/>
      <c r="J104" s="138"/>
    </row>
    <row r="105" spans="1:10" ht="24" customHeight="1" hidden="1">
      <c r="A105" s="140"/>
      <c r="B105" s="141"/>
      <c r="C105" s="142"/>
      <c r="D105" s="141"/>
      <c r="E105" s="145">
        <f t="shared" si="1"/>
        <v>38201</v>
      </c>
      <c r="F105" s="145">
        <v>40100</v>
      </c>
      <c r="G105" s="139">
        <f t="shared" si="0"/>
        <v>2406</v>
      </c>
      <c r="H105" s="139"/>
      <c r="I105" s="141"/>
      <c r="J105" s="138"/>
    </row>
    <row r="106" spans="1:10" ht="24" customHeight="1" hidden="1">
      <c r="A106" s="140"/>
      <c r="B106" s="141"/>
      <c r="C106" s="142"/>
      <c r="D106" s="141"/>
      <c r="E106" s="145">
        <f t="shared" si="1"/>
        <v>40101</v>
      </c>
      <c r="F106" s="145">
        <v>42000</v>
      </c>
      <c r="G106" s="139">
        <f aca="true" t="shared" si="2" ref="G106:G135">F106*6%</f>
        <v>2520</v>
      </c>
      <c r="H106" s="139"/>
      <c r="I106" s="141"/>
      <c r="J106" s="138"/>
    </row>
    <row r="107" spans="1:10" ht="24" customHeight="1" hidden="1">
      <c r="A107" s="140"/>
      <c r="B107" s="141"/>
      <c r="C107" s="142"/>
      <c r="D107" s="141"/>
      <c r="E107" s="145">
        <f aca="true" t="shared" si="3" ref="E107:E135">F106+1</f>
        <v>42001</v>
      </c>
      <c r="F107" s="145">
        <v>43900</v>
      </c>
      <c r="G107" s="139">
        <f t="shared" si="2"/>
        <v>2634</v>
      </c>
      <c r="H107" s="139"/>
      <c r="I107" s="141"/>
      <c r="J107" s="138"/>
    </row>
    <row r="108" spans="1:10" ht="24" customHeight="1" hidden="1">
      <c r="A108" s="140"/>
      <c r="B108" s="141"/>
      <c r="C108" s="142"/>
      <c r="D108" s="141"/>
      <c r="E108" s="145">
        <f t="shared" si="3"/>
        <v>43901</v>
      </c>
      <c r="F108" s="145">
        <v>45800</v>
      </c>
      <c r="G108" s="139">
        <f t="shared" si="2"/>
        <v>2748</v>
      </c>
      <c r="H108" s="139"/>
      <c r="I108" s="141"/>
      <c r="J108" s="138"/>
    </row>
    <row r="109" spans="1:10" ht="24" customHeight="1" hidden="1">
      <c r="A109" s="140"/>
      <c r="B109" s="141"/>
      <c r="C109" s="142"/>
      <c r="D109" s="141"/>
      <c r="E109" s="145">
        <f t="shared" si="3"/>
        <v>45801</v>
      </c>
      <c r="F109" s="145">
        <v>48200</v>
      </c>
      <c r="G109" s="139">
        <f t="shared" si="2"/>
        <v>2892</v>
      </c>
      <c r="H109" s="139"/>
      <c r="I109" s="141"/>
      <c r="J109" s="138"/>
    </row>
    <row r="110" spans="1:10" ht="24" customHeight="1" hidden="1">
      <c r="A110" s="140"/>
      <c r="B110" s="141"/>
      <c r="C110" s="142"/>
      <c r="D110" s="141"/>
      <c r="E110" s="145">
        <f t="shared" si="3"/>
        <v>48201</v>
      </c>
      <c r="F110" s="145">
        <v>50600</v>
      </c>
      <c r="G110" s="139">
        <f t="shared" si="2"/>
        <v>3036</v>
      </c>
      <c r="H110" s="139"/>
      <c r="I110" s="141"/>
      <c r="J110" s="138"/>
    </row>
    <row r="111" spans="1:10" ht="24" customHeight="1" hidden="1">
      <c r="A111" s="140"/>
      <c r="B111" s="141"/>
      <c r="C111" s="142"/>
      <c r="D111" s="141"/>
      <c r="E111" s="145">
        <f t="shared" si="3"/>
        <v>50601</v>
      </c>
      <c r="F111" s="145">
        <v>53000</v>
      </c>
      <c r="G111" s="139">
        <f t="shared" si="2"/>
        <v>3180</v>
      </c>
      <c r="H111" s="139"/>
      <c r="I111" s="141"/>
      <c r="J111" s="138"/>
    </row>
    <row r="112" spans="1:10" ht="24" customHeight="1" hidden="1">
      <c r="A112" s="140"/>
      <c r="B112" s="141"/>
      <c r="C112" s="142"/>
      <c r="D112" s="141"/>
      <c r="E112" s="145">
        <f t="shared" si="3"/>
        <v>53001</v>
      </c>
      <c r="F112" s="145">
        <v>55400</v>
      </c>
      <c r="G112" s="139">
        <f t="shared" si="2"/>
        <v>3324</v>
      </c>
      <c r="H112" s="139"/>
      <c r="I112" s="141"/>
      <c r="J112" s="138"/>
    </row>
    <row r="113" spans="1:10" ht="24" customHeight="1" hidden="1">
      <c r="A113" s="140"/>
      <c r="B113" s="141"/>
      <c r="C113" s="142"/>
      <c r="D113" s="141"/>
      <c r="E113" s="145">
        <f t="shared" si="3"/>
        <v>55401</v>
      </c>
      <c r="F113" s="145">
        <v>57800</v>
      </c>
      <c r="G113" s="139">
        <f t="shared" si="2"/>
        <v>3468</v>
      </c>
      <c r="H113" s="139"/>
      <c r="I113" s="141"/>
      <c r="J113" s="138"/>
    </row>
    <row r="114" spans="1:10" ht="24" customHeight="1" hidden="1">
      <c r="A114" s="140"/>
      <c r="B114" s="141"/>
      <c r="C114" s="142"/>
      <c r="D114" s="141"/>
      <c r="E114" s="145">
        <f t="shared" si="3"/>
        <v>57801</v>
      </c>
      <c r="F114" s="145">
        <v>60800</v>
      </c>
      <c r="G114" s="139">
        <f t="shared" si="2"/>
        <v>3648</v>
      </c>
      <c r="H114" s="139"/>
      <c r="I114" s="141"/>
      <c r="J114" s="138"/>
    </row>
    <row r="115" spans="1:10" ht="24" customHeight="1" hidden="1">
      <c r="A115" s="140"/>
      <c r="B115" s="141"/>
      <c r="C115" s="142"/>
      <c r="D115" s="141"/>
      <c r="E115" s="145">
        <f t="shared" si="3"/>
        <v>60801</v>
      </c>
      <c r="F115" s="145">
        <v>63800</v>
      </c>
      <c r="G115" s="139">
        <f t="shared" si="2"/>
        <v>3828</v>
      </c>
      <c r="H115" s="139"/>
      <c r="I115" s="141"/>
      <c r="J115" s="138"/>
    </row>
    <row r="116" spans="1:10" ht="24" customHeight="1" hidden="1">
      <c r="A116" s="140"/>
      <c r="B116" s="141"/>
      <c r="C116" s="142"/>
      <c r="D116" s="141"/>
      <c r="E116" s="145">
        <f t="shared" si="3"/>
        <v>63801</v>
      </c>
      <c r="F116" s="145">
        <v>66800</v>
      </c>
      <c r="G116" s="139">
        <f t="shared" si="2"/>
        <v>4008</v>
      </c>
      <c r="H116" s="139"/>
      <c r="I116" s="141"/>
      <c r="J116" s="138"/>
    </row>
    <row r="117" spans="1:10" ht="24" customHeight="1" hidden="1">
      <c r="A117" s="140"/>
      <c r="B117" s="141"/>
      <c r="C117" s="142"/>
      <c r="D117" s="141"/>
      <c r="E117" s="145">
        <f t="shared" si="3"/>
        <v>66801</v>
      </c>
      <c r="F117" s="145">
        <v>69800</v>
      </c>
      <c r="G117" s="139">
        <f t="shared" si="2"/>
        <v>4188</v>
      </c>
      <c r="H117" s="139"/>
      <c r="I117" s="141"/>
      <c r="J117" s="138"/>
    </row>
    <row r="118" spans="1:10" ht="24" customHeight="1" hidden="1">
      <c r="A118" s="140"/>
      <c r="B118" s="141"/>
      <c r="C118" s="142"/>
      <c r="D118" s="141"/>
      <c r="E118" s="145">
        <f t="shared" si="3"/>
        <v>69801</v>
      </c>
      <c r="F118" s="145">
        <v>72800</v>
      </c>
      <c r="G118" s="139">
        <f t="shared" si="2"/>
        <v>4368</v>
      </c>
      <c r="H118" s="139"/>
      <c r="I118" s="141"/>
      <c r="J118" s="138"/>
    </row>
    <row r="119" spans="1:10" ht="24" customHeight="1" hidden="1">
      <c r="A119" s="140"/>
      <c r="B119" s="141"/>
      <c r="C119" s="142"/>
      <c r="D119" s="141"/>
      <c r="E119" s="145">
        <f t="shared" si="3"/>
        <v>72801</v>
      </c>
      <c r="F119" s="145">
        <v>76500</v>
      </c>
      <c r="G119" s="139">
        <f t="shared" si="2"/>
        <v>4590</v>
      </c>
      <c r="H119" s="139"/>
      <c r="I119" s="141"/>
      <c r="J119" s="138"/>
    </row>
    <row r="120" spans="1:10" ht="24" customHeight="1" hidden="1">
      <c r="A120" s="140"/>
      <c r="B120" s="141"/>
      <c r="C120" s="142"/>
      <c r="D120" s="141"/>
      <c r="E120" s="145">
        <f t="shared" si="3"/>
        <v>76501</v>
      </c>
      <c r="F120" s="145">
        <v>80200</v>
      </c>
      <c r="G120" s="139">
        <f t="shared" si="2"/>
        <v>4812</v>
      </c>
      <c r="H120" s="139"/>
      <c r="I120" s="141"/>
      <c r="J120" s="138"/>
    </row>
    <row r="121" spans="1:10" ht="24" customHeight="1" hidden="1">
      <c r="A121" s="140"/>
      <c r="B121" s="141"/>
      <c r="C121" s="142"/>
      <c r="D121" s="141"/>
      <c r="E121" s="145">
        <f t="shared" si="3"/>
        <v>80201</v>
      </c>
      <c r="F121" s="145">
        <v>83900</v>
      </c>
      <c r="G121" s="139">
        <f t="shared" si="2"/>
        <v>5034</v>
      </c>
      <c r="H121" s="139"/>
      <c r="I121" s="141"/>
      <c r="J121" s="138"/>
    </row>
    <row r="122" spans="1:10" ht="24" customHeight="1" hidden="1">
      <c r="A122" s="140"/>
      <c r="B122" s="141"/>
      <c r="C122" s="142"/>
      <c r="D122" s="141"/>
      <c r="E122" s="145">
        <f t="shared" si="3"/>
        <v>83901</v>
      </c>
      <c r="F122" s="145">
        <v>87600</v>
      </c>
      <c r="G122" s="139">
        <f t="shared" si="2"/>
        <v>5256</v>
      </c>
      <c r="H122" s="139"/>
      <c r="I122" s="141"/>
      <c r="J122" s="138"/>
    </row>
    <row r="123" spans="1:10" ht="24" customHeight="1" hidden="1">
      <c r="A123" s="140"/>
      <c r="B123" s="141"/>
      <c r="C123" s="142"/>
      <c r="D123" s="141"/>
      <c r="E123" s="145">
        <f t="shared" si="3"/>
        <v>87601</v>
      </c>
      <c r="F123" s="145">
        <v>92100</v>
      </c>
      <c r="G123" s="139">
        <f t="shared" si="2"/>
        <v>5526</v>
      </c>
      <c r="H123" s="139"/>
      <c r="I123" s="141"/>
      <c r="J123" s="138"/>
    </row>
    <row r="124" spans="1:10" ht="24" customHeight="1" hidden="1">
      <c r="A124" s="140"/>
      <c r="B124" s="141"/>
      <c r="C124" s="142"/>
      <c r="D124" s="141"/>
      <c r="E124" s="145">
        <f t="shared" si="3"/>
        <v>92101</v>
      </c>
      <c r="F124" s="145">
        <v>96600</v>
      </c>
      <c r="G124" s="139">
        <f t="shared" si="2"/>
        <v>5796</v>
      </c>
      <c r="H124" s="139"/>
      <c r="I124" s="141"/>
      <c r="J124" s="138"/>
    </row>
    <row r="125" spans="1:10" ht="24" customHeight="1" hidden="1">
      <c r="A125" s="140"/>
      <c r="B125" s="141"/>
      <c r="C125" s="142"/>
      <c r="D125" s="141"/>
      <c r="E125" s="145">
        <f t="shared" si="3"/>
        <v>96601</v>
      </c>
      <c r="F125" s="145">
        <v>101100</v>
      </c>
      <c r="G125" s="139">
        <f t="shared" si="2"/>
        <v>6066</v>
      </c>
      <c r="H125" s="139"/>
      <c r="I125" s="141"/>
      <c r="J125" s="138"/>
    </row>
    <row r="126" spans="1:10" ht="24" customHeight="1" hidden="1">
      <c r="A126" s="140"/>
      <c r="B126" s="141"/>
      <c r="C126" s="142"/>
      <c r="D126" s="141"/>
      <c r="E126" s="145">
        <f t="shared" si="3"/>
        <v>101101</v>
      </c>
      <c r="F126" s="145">
        <v>105600</v>
      </c>
      <c r="G126" s="139">
        <f t="shared" si="2"/>
        <v>6336</v>
      </c>
      <c r="H126" s="139"/>
      <c r="I126" s="141"/>
      <c r="J126" s="138"/>
    </row>
    <row r="127" spans="1:10" ht="24" customHeight="1" hidden="1">
      <c r="A127" s="140"/>
      <c r="B127" s="141"/>
      <c r="C127" s="142"/>
      <c r="D127" s="141"/>
      <c r="E127" s="145">
        <f t="shared" si="3"/>
        <v>105601</v>
      </c>
      <c r="F127" s="145">
        <v>110100</v>
      </c>
      <c r="G127" s="139">
        <f t="shared" si="2"/>
        <v>6606</v>
      </c>
      <c r="H127" s="139"/>
      <c r="I127" s="141"/>
      <c r="J127" s="138"/>
    </row>
    <row r="128" spans="1:10" ht="24" customHeight="1" hidden="1">
      <c r="A128" s="140"/>
      <c r="B128" s="141"/>
      <c r="C128" s="142"/>
      <c r="D128" s="141"/>
      <c r="E128" s="145">
        <f t="shared" si="3"/>
        <v>110101</v>
      </c>
      <c r="F128" s="145">
        <v>115500</v>
      </c>
      <c r="G128" s="139">
        <f t="shared" si="2"/>
        <v>6930</v>
      </c>
      <c r="H128" s="139"/>
      <c r="I128" s="141"/>
      <c r="J128" s="138"/>
    </row>
    <row r="129" spans="1:10" ht="24" customHeight="1" hidden="1">
      <c r="A129" s="140"/>
      <c r="B129" s="141"/>
      <c r="C129" s="142"/>
      <c r="D129" s="141"/>
      <c r="E129" s="145">
        <f t="shared" si="3"/>
        <v>115501</v>
      </c>
      <c r="F129" s="145">
        <v>120900</v>
      </c>
      <c r="G129" s="139">
        <f t="shared" si="2"/>
        <v>7254</v>
      </c>
      <c r="H129" s="139"/>
      <c r="I129" s="141"/>
      <c r="J129" s="138"/>
    </row>
    <row r="130" spans="1:10" ht="24" customHeight="1" hidden="1">
      <c r="A130" s="140"/>
      <c r="B130" s="141"/>
      <c r="C130" s="142"/>
      <c r="D130" s="141"/>
      <c r="E130" s="145">
        <f t="shared" si="3"/>
        <v>120901</v>
      </c>
      <c r="F130" s="145">
        <v>126300</v>
      </c>
      <c r="G130" s="139">
        <f t="shared" si="2"/>
        <v>7578</v>
      </c>
      <c r="H130" s="139"/>
      <c r="I130" s="141"/>
      <c r="J130" s="138"/>
    </row>
    <row r="131" spans="1:10" ht="24" customHeight="1" hidden="1">
      <c r="A131" s="140"/>
      <c r="B131" s="141"/>
      <c r="C131" s="142"/>
      <c r="D131" s="141"/>
      <c r="E131" s="145">
        <f t="shared" si="3"/>
        <v>126301</v>
      </c>
      <c r="F131" s="145">
        <v>131700</v>
      </c>
      <c r="G131" s="139">
        <f t="shared" si="2"/>
        <v>7902</v>
      </c>
      <c r="H131" s="139"/>
      <c r="I131" s="141"/>
      <c r="J131" s="138"/>
    </row>
    <row r="132" spans="1:10" ht="24" customHeight="1" hidden="1">
      <c r="A132" s="140"/>
      <c r="B132" s="141"/>
      <c r="C132" s="142"/>
      <c r="D132" s="141"/>
      <c r="E132" s="145">
        <f t="shared" si="3"/>
        <v>131701</v>
      </c>
      <c r="F132" s="145">
        <v>137100</v>
      </c>
      <c r="G132" s="139">
        <f t="shared" si="2"/>
        <v>8226</v>
      </c>
      <c r="H132" s="139"/>
      <c r="I132" s="141"/>
      <c r="J132" s="138"/>
    </row>
    <row r="133" spans="1:10" ht="24" customHeight="1" hidden="1">
      <c r="A133" s="140"/>
      <c r="B133" s="141"/>
      <c r="C133" s="142"/>
      <c r="D133" s="141"/>
      <c r="E133" s="145">
        <f t="shared" si="3"/>
        <v>137101</v>
      </c>
      <c r="F133" s="145">
        <v>142500</v>
      </c>
      <c r="G133" s="139">
        <f t="shared" si="2"/>
        <v>8550</v>
      </c>
      <c r="H133" s="139"/>
      <c r="I133" s="141"/>
      <c r="J133" s="138"/>
    </row>
    <row r="134" spans="1:10" ht="24" customHeight="1" hidden="1">
      <c r="A134" s="140"/>
      <c r="B134" s="141"/>
      <c r="C134" s="142"/>
      <c r="D134" s="141"/>
      <c r="E134" s="145">
        <f t="shared" si="3"/>
        <v>142501</v>
      </c>
      <c r="F134" s="145">
        <v>147900</v>
      </c>
      <c r="G134" s="139">
        <f t="shared" si="2"/>
        <v>8874</v>
      </c>
      <c r="H134" s="139"/>
      <c r="I134" s="141"/>
      <c r="J134" s="138"/>
    </row>
    <row r="135" spans="1:10" ht="24" customHeight="1" hidden="1">
      <c r="A135" s="140"/>
      <c r="B135" s="141"/>
      <c r="C135" s="142"/>
      <c r="D135" s="141"/>
      <c r="E135" s="145">
        <f t="shared" si="3"/>
        <v>147901</v>
      </c>
      <c r="F135" s="145">
        <v>150000</v>
      </c>
      <c r="G135" s="139">
        <f t="shared" si="2"/>
        <v>9000</v>
      </c>
      <c r="H135" s="139"/>
      <c r="I135" s="141"/>
      <c r="J135" s="138"/>
    </row>
    <row r="136" ht="24" customHeight="1" hidden="1"/>
    <row r="137" ht="24" customHeight="1" hidden="1"/>
    <row r="138" ht="24" customHeight="1" hidden="1"/>
    <row r="139" ht="24" customHeight="1" hidden="1"/>
    <row r="140" ht="24" customHeight="1" hidden="1"/>
  </sheetData>
  <sheetProtection password="DDF9" sheet="1" selectLockedCells="1"/>
  <mergeCells count="50">
    <mergeCell ref="H58:I58"/>
    <mergeCell ref="E71:G71"/>
    <mergeCell ref="B46:I46"/>
    <mergeCell ref="E17:J17"/>
    <mergeCell ref="A51:C51"/>
    <mergeCell ref="D50:J50"/>
    <mergeCell ref="A52:C52"/>
    <mergeCell ref="B37:J37"/>
    <mergeCell ref="B31:J31"/>
    <mergeCell ref="B32:J32"/>
    <mergeCell ref="A1:J1"/>
    <mergeCell ref="D7:J7"/>
    <mergeCell ref="A8:J8"/>
    <mergeCell ref="A2:H2"/>
    <mergeCell ref="H5:J5"/>
    <mergeCell ref="A5:C5"/>
    <mergeCell ref="D5:F5"/>
    <mergeCell ref="I2:J2"/>
    <mergeCell ref="A6:C6"/>
    <mergeCell ref="D6:F6"/>
    <mergeCell ref="D3:F3"/>
    <mergeCell ref="D4:F4"/>
    <mergeCell ref="H3:J3"/>
    <mergeCell ref="H6:J6"/>
    <mergeCell ref="A3:C3"/>
    <mergeCell ref="A4:C4"/>
    <mergeCell ref="D9:F9"/>
    <mergeCell ref="H9:J9"/>
    <mergeCell ref="B29:J29"/>
    <mergeCell ref="H4:J4"/>
    <mergeCell ref="A7:C7"/>
    <mergeCell ref="A10:D10"/>
    <mergeCell ref="A9:C9"/>
    <mergeCell ref="E24:J24"/>
    <mergeCell ref="E19:J19"/>
    <mergeCell ref="G11:H11"/>
    <mergeCell ref="E23:J23"/>
    <mergeCell ref="E25:J25"/>
    <mergeCell ref="E26:J26"/>
    <mergeCell ref="E27:J27"/>
    <mergeCell ref="A41:J41"/>
    <mergeCell ref="A43:J43"/>
    <mergeCell ref="A44:J44"/>
    <mergeCell ref="A42:J42"/>
    <mergeCell ref="B30:J30"/>
    <mergeCell ref="B39:J39"/>
    <mergeCell ref="B33:J33"/>
    <mergeCell ref="B34:J34"/>
    <mergeCell ref="B35:J35"/>
    <mergeCell ref="B40:J40"/>
  </mergeCells>
  <dataValidations count="11">
    <dataValidation type="whole" operator="greaterThanOrEqual" allowBlank="1" showErrorMessage="1" error="請輸入整數!" sqref="F11">
      <formula1>0</formula1>
    </dataValidation>
    <dataValidation type="decimal" allowBlank="1" showInputMessage="1" showErrorMessage="1" errorTitle="請重新輸入" error="時數應小於等於8" sqref="B12:B26 D12:D27">
      <formula1>0</formula1>
      <formula2>8</formula2>
    </dataValidation>
    <dataValidation type="list" showInputMessage="1" showErrorMessage="1" error="請下拉選單！" sqref="F58">
      <formula1>$E$33:$E$34</formula1>
    </dataValidation>
    <dataValidation type="list" showInputMessage="1" showErrorMessage="1" error="請下拉選單！" sqref="H58:I58">
      <formula1>$I$33:$I$35</formula1>
    </dataValidation>
    <dataValidation type="list" allowBlank="1" showInputMessage="1" showErrorMessage="1" sqref="J10">
      <formula1>$E$62:$E$63</formula1>
    </dataValidation>
    <dataValidation type="list" allowBlank="1" showInputMessage="1" showErrorMessage="1" sqref="J11">
      <formula1>$E$60:$E$61</formula1>
    </dataValidation>
    <dataValidation type="textLength" operator="equal" allowBlank="1" showInputMessage="1" showErrorMessage="1" errorTitle="輸入錯誤" error="身份證字號(統一證號)應為10碼！" sqref="D5:F5">
      <formula1>10</formula1>
    </dataValidation>
    <dataValidation type="list" allowBlank="1" showInputMessage="1" showErrorMessage="1" promptTitle="勞退自提金額：" prompt="可在工資6%範圍內自願提撥。" sqref="F14">
      <formula1>$D$60:$D$66</formula1>
    </dataValidation>
    <dataValidation allowBlank="1" showInputMessage="1" showErrorMessage="1" promptTitle="輸入格式：(國曆)" prompt="例如：&#10; 103年1月1日" sqref="D9:F9"/>
    <dataValidation allowBlank="1" showInputMessage="1" showErrorMessage="1" promptTitle="輸入格式：國曆" prompt="(例如)：&#10;103年1月1日" sqref="H9:J9"/>
    <dataValidation allowBlank="1" showInputMessage="1" showErrorMessage="1" promptTitle="輸入格式：(國曆)" prompt="例如：&#10;80年1月1日" sqref="D6:F6"/>
  </dataValidation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K15" sqref="K15"/>
    </sheetView>
  </sheetViews>
  <sheetFormatPr defaultColWidth="9.00390625" defaultRowHeight="16.5"/>
  <cols>
    <col min="1" max="1" width="9.00390625" style="10" hidden="1" customWidth="1"/>
    <col min="2" max="2" width="13.875" style="19" customWidth="1"/>
    <col min="3" max="8" width="10.625" style="10" customWidth="1"/>
    <col min="9" max="16384" width="9.00390625" style="10" customWidth="1"/>
  </cols>
  <sheetData>
    <row r="1" spans="2:8" s="2" customFormat="1" ht="24" customHeight="1">
      <c r="B1" s="254" t="s">
        <v>0</v>
      </c>
      <c r="C1" s="249" t="s">
        <v>4</v>
      </c>
      <c r="D1" s="250"/>
      <c r="E1" s="251" t="s">
        <v>3</v>
      </c>
      <c r="F1" s="252"/>
      <c r="G1" s="252"/>
      <c r="H1" s="253"/>
    </row>
    <row r="2" spans="2:8" s="2" customFormat="1" ht="25.5" customHeight="1" thickBot="1">
      <c r="B2" s="255"/>
      <c r="C2" s="29" t="s">
        <v>6</v>
      </c>
      <c r="D2" s="3" t="s">
        <v>1</v>
      </c>
      <c r="E2" s="30" t="s">
        <v>7</v>
      </c>
      <c r="F2" s="4" t="s">
        <v>1</v>
      </c>
      <c r="G2" s="22" t="s">
        <v>5</v>
      </c>
      <c r="H2" s="5" t="s">
        <v>2</v>
      </c>
    </row>
    <row r="3" spans="1:8" s="2" customFormat="1" ht="25.5" customHeight="1" hidden="1" thickBot="1">
      <c r="A3" s="2">
        <v>0</v>
      </c>
      <c r="B3" s="33">
        <v>0</v>
      </c>
      <c r="C3" s="34"/>
      <c r="D3" s="35"/>
      <c r="E3" s="36"/>
      <c r="F3" s="37"/>
      <c r="G3" s="38"/>
      <c r="H3" s="39"/>
    </row>
    <row r="4" spans="1:8" ht="19.5" customHeight="1">
      <c r="A4" s="10">
        <v>1</v>
      </c>
      <c r="B4" s="6">
        <v>11100</v>
      </c>
      <c r="C4" s="26">
        <f>ROUND(B4*9%*20%,0)</f>
        <v>200</v>
      </c>
      <c r="D4" s="7">
        <f aca="true" t="shared" si="0" ref="D4:D9">ROUND(B4*1%*20%,0)</f>
        <v>22</v>
      </c>
      <c r="E4" s="26">
        <f>ROUND(B4*9%*70%,0)</f>
        <v>699</v>
      </c>
      <c r="F4" s="8">
        <f aca="true" t="shared" si="1" ref="F4:F9">ROUND(B4*1%*70%,0)</f>
        <v>78</v>
      </c>
      <c r="G4" s="23">
        <f aca="true" t="shared" si="2" ref="G4:G30">ROUND(B4*0.09%,0)</f>
        <v>10</v>
      </c>
      <c r="H4" s="9">
        <f aca="true" t="shared" si="3" ref="H4:H9">ROUND(B4*0.025%,0)</f>
        <v>3</v>
      </c>
    </row>
    <row r="5" spans="1:8" ht="19.5" customHeight="1">
      <c r="A5" s="32">
        <f>B4+1</f>
        <v>11101</v>
      </c>
      <c r="B5" s="11">
        <v>12540</v>
      </c>
      <c r="C5" s="27">
        <f>ROUND(B5*9%*20%,0)</f>
        <v>226</v>
      </c>
      <c r="D5" s="12">
        <f t="shared" si="0"/>
        <v>25</v>
      </c>
      <c r="E5" s="27">
        <f>ROUND(B5*9%*70%,0)</f>
        <v>790</v>
      </c>
      <c r="F5" s="13">
        <f t="shared" si="1"/>
        <v>88</v>
      </c>
      <c r="G5" s="24">
        <f t="shared" si="2"/>
        <v>11</v>
      </c>
      <c r="H5" s="14">
        <f t="shared" si="3"/>
        <v>3</v>
      </c>
    </row>
    <row r="6" spans="1:8" ht="19.5" customHeight="1">
      <c r="A6" s="32">
        <f>B5+1</f>
        <v>12541</v>
      </c>
      <c r="B6" s="11">
        <v>13500</v>
      </c>
      <c r="C6" s="27">
        <f aca="true" t="shared" si="4" ref="C6:C29">ROUND(B6*9%*20%,0)</f>
        <v>243</v>
      </c>
      <c r="D6" s="12">
        <f t="shared" si="0"/>
        <v>27</v>
      </c>
      <c r="E6" s="27">
        <f aca="true" t="shared" si="5" ref="E6:E29">ROUND(B6*9%*70%,0)</f>
        <v>851</v>
      </c>
      <c r="F6" s="13">
        <f t="shared" si="1"/>
        <v>95</v>
      </c>
      <c r="G6" s="24">
        <f t="shared" si="2"/>
        <v>12</v>
      </c>
      <c r="H6" s="14">
        <f t="shared" si="3"/>
        <v>3</v>
      </c>
    </row>
    <row r="7" spans="1:8" ht="19.5" customHeight="1">
      <c r="A7" s="32">
        <f>B6+1</f>
        <v>13501</v>
      </c>
      <c r="B7" s="11">
        <v>15840</v>
      </c>
      <c r="C7" s="27">
        <f t="shared" si="4"/>
        <v>285</v>
      </c>
      <c r="D7" s="12">
        <f t="shared" si="0"/>
        <v>32</v>
      </c>
      <c r="E7" s="27">
        <f t="shared" si="5"/>
        <v>998</v>
      </c>
      <c r="F7" s="13">
        <f t="shared" si="1"/>
        <v>111</v>
      </c>
      <c r="G7" s="24">
        <f t="shared" si="2"/>
        <v>14</v>
      </c>
      <c r="H7" s="14">
        <f t="shared" si="3"/>
        <v>4</v>
      </c>
    </row>
    <row r="8" spans="1:8" ht="19.5" customHeight="1">
      <c r="A8" s="32">
        <f aca="true" t="shared" si="6" ref="A8:A30">B7+1</f>
        <v>15841</v>
      </c>
      <c r="B8" s="11">
        <v>16500</v>
      </c>
      <c r="C8" s="27">
        <f t="shared" si="4"/>
        <v>297</v>
      </c>
      <c r="D8" s="82">
        <f t="shared" si="0"/>
        <v>33</v>
      </c>
      <c r="E8" s="27">
        <f t="shared" si="5"/>
        <v>1040</v>
      </c>
      <c r="F8" s="13">
        <f t="shared" si="1"/>
        <v>116</v>
      </c>
      <c r="G8" s="24">
        <f t="shared" si="2"/>
        <v>15</v>
      </c>
      <c r="H8" s="14">
        <f t="shared" si="3"/>
        <v>4</v>
      </c>
    </row>
    <row r="9" spans="1:8" ht="19.5" customHeight="1">
      <c r="A9" s="32">
        <f t="shared" si="6"/>
        <v>16501</v>
      </c>
      <c r="B9" s="11">
        <v>17280</v>
      </c>
      <c r="C9" s="27">
        <f t="shared" si="4"/>
        <v>311</v>
      </c>
      <c r="D9" s="81">
        <f t="shared" si="0"/>
        <v>35</v>
      </c>
      <c r="E9" s="27">
        <f t="shared" si="5"/>
        <v>1089</v>
      </c>
      <c r="F9" s="13">
        <f t="shared" si="1"/>
        <v>121</v>
      </c>
      <c r="G9" s="24">
        <f t="shared" si="2"/>
        <v>16</v>
      </c>
      <c r="H9" s="14">
        <f t="shared" si="3"/>
        <v>4</v>
      </c>
    </row>
    <row r="10" spans="1:8" ht="19.5" customHeight="1">
      <c r="A10" s="32">
        <f t="shared" si="6"/>
        <v>17281</v>
      </c>
      <c r="B10" s="11">
        <v>17880</v>
      </c>
      <c r="C10" s="27">
        <f t="shared" si="4"/>
        <v>322</v>
      </c>
      <c r="D10" s="12">
        <f aca="true" t="shared" si="7" ref="D10:D29">ROUND(B10*1%*20%,0)</f>
        <v>36</v>
      </c>
      <c r="E10" s="27">
        <f t="shared" si="5"/>
        <v>1126</v>
      </c>
      <c r="F10" s="13">
        <f aca="true" t="shared" si="8" ref="F10:F29">ROUND(B10*1%*70%,0)</f>
        <v>125</v>
      </c>
      <c r="G10" s="24">
        <f t="shared" si="2"/>
        <v>16</v>
      </c>
      <c r="H10" s="14">
        <f aca="true" t="shared" si="9" ref="H10:H29">ROUND(B10*0.025%,0)</f>
        <v>4</v>
      </c>
    </row>
    <row r="11" spans="1:8" ht="19.5" customHeight="1">
      <c r="A11" s="32">
        <f>B10+1</f>
        <v>17881</v>
      </c>
      <c r="B11" s="11">
        <v>19047</v>
      </c>
      <c r="C11" s="27">
        <f t="shared" si="4"/>
        <v>343</v>
      </c>
      <c r="D11" s="12">
        <f t="shared" si="7"/>
        <v>38</v>
      </c>
      <c r="E11" s="27">
        <f t="shared" si="5"/>
        <v>1200</v>
      </c>
      <c r="F11" s="13">
        <f t="shared" si="8"/>
        <v>133</v>
      </c>
      <c r="G11" s="24">
        <f t="shared" si="2"/>
        <v>17</v>
      </c>
      <c r="H11" s="14">
        <f t="shared" si="9"/>
        <v>5</v>
      </c>
    </row>
    <row r="12" spans="1:8" ht="19.5" customHeight="1">
      <c r="A12" s="32">
        <f t="shared" si="6"/>
        <v>19048</v>
      </c>
      <c r="B12" s="11">
        <v>20008</v>
      </c>
      <c r="C12" s="27">
        <f t="shared" si="4"/>
        <v>360</v>
      </c>
      <c r="D12" s="12">
        <f t="shared" si="7"/>
        <v>40</v>
      </c>
      <c r="E12" s="27">
        <f t="shared" si="5"/>
        <v>1261</v>
      </c>
      <c r="F12" s="13">
        <f t="shared" si="8"/>
        <v>140</v>
      </c>
      <c r="G12" s="24">
        <f t="shared" si="2"/>
        <v>18</v>
      </c>
      <c r="H12" s="14">
        <f t="shared" si="9"/>
        <v>5</v>
      </c>
    </row>
    <row r="13" spans="1:8" ht="19.5" customHeight="1">
      <c r="A13" s="32">
        <f t="shared" si="6"/>
        <v>20009</v>
      </c>
      <c r="B13" s="11">
        <v>20100</v>
      </c>
      <c r="C13" s="27">
        <f t="shared" si="4"/>
        <v>362</v>
      </c>
      <c r="D13" s="82">
        <f t="shared" si="7"/>
        <v>40</v>
      </c>
      <c r="E13" s="27">
        <f t="shared" si="5"/>
        <v>1266</v>
      </c>
      <c r="F13" s="13">
        <f t="shared" si="8"/>
        <v>141</v>
      </c>
      <c r="G13" s="24">
        <f t="shared" si="2"/>
        <v>18</v>
      </c>
      <c r="H13" s="14">
        <f t="shared" si="9"/>
        <v>5</v>
      </c>
    </row>
    <row r="14" spans="1:8" ht="19.5" customHeight="1">
      <c r="A14" s="32">
        <f t="shared" si="6"/>
        <v>20101</v>
      </c>
      <c r="B14" s="11">
        <v>21000</v>
      </c>
      <c r="C14" s="27">
        <f t="shared" si="4"/>
        <v>378</v>
      </c>
      <c r="D14" s="82">
        <f t="shared" si="7"/>
        <v>42</v>
      </c>
      <c r="E14" s="27">
        <f t="shared" si="5"/>
        <v>1323</v>
      </c>
      <c r="F14" s="13">
        <f t="shared" si="8"/>
        <v>147</v>
      </c>
      <c r="G14" s="24">
        <f t="shared" si="2"/>
        <v>19</v>
      </c>
      <c r="H14" s="14">
        <f t="shared" si="9"/>
        <v>5</v>
      </c>
    </row>
    <row r="15" spans="1:8" ht="19.5" customHeight="1">
      <c r="A15" s="32">
        <f t="shared" si="6"/>
        <v>21001</v>
      </c>
      <c r="B15" s="11">
        <v>21900</v>
      </c>
      <c r="C15" s="27">
        <f t="shared" si="4"/>
        <v>394</v>
      </c>
      <c r="D15" s="81">
        <f t="shared" si="7"/>
        <v>44</v>
      </c>
      <c r="E15" s="27">
        <f t="shared" si="5"/>
        <v>1380</v>
      </c>
      <c r="F15" s="13">
        <f t="shared" si="8"/>
        <v>153</v>
      </c>
      <c r="G15" s="24">
        <f t="shared" si="2"/>
        <v>20</v>
      </c>
      <c r="H15" s="14">
        <f t="shared" si="9"/>
        <v>5</v>
      </c>
    </row>
    <row r="16" spans="1:8" ht="19.5" customHeight="1">
      <c r="A16" s="32">
        <f t="shared" si="6"/>
        <v>21901</v>
      </c>
      <c r="B16" s="11">
        <v>22800</v>
      </c>
      <c r="C16" s="27">
        <f t="shared" si="4"/>
        <v>410</v>
      </c>
      <c r="D16" s="12">
        <f t="shared" si="7"/>
        <v>46</v>
      </c>
      <c r="E16" s="27">
        <f t="shared" si="5"/>
        <v>1436</v>
      </c>
      <c r="F16" s="13">
        <f t="shared" si="8"/>
        <v>160</v>
      </c>
      <c r="G16" s="24">
        <f t="shared" si="2"/>
        <v>21</v>
      </c>
      <c r="H16" s="14">
        <f t="shared" si="9"/>
        <v>6</v>
      </c>
    </row>
    <row r="17" spans="1:8" ht="19.5" customHeight="1">
      <c r="A17" s="32">
        <f t="shared" si="6"/>
        <v>22801</v>
      </c>
      <c r="B17" s="11">
        <v>24000</v>
      </c>
      <c r="C17" s="27">
        <f t="shared" si="4"/>
        <v>432</v>
      </c>
      <c r="D17" s="12">
        <f t="shared" si="7"/>
        <v>48</v>
      </c>
      <c r="E17" s="27">
        <f t="shared" si="5"/>
        <v>1512</v>
      </c>
      <c r="F17" s="13">
        <f t="shared" si="8"/>
        <v>168</v>
      </c>
      <c r="G17" s="24">
        <f t="shared" si="2"/>
        <v>22</v>
      </c>
      <c r="H17" s="14">
        <f t="shared" si="9"/>
        <v>6</v>
      </c>
    </row>
    <row r="18" spans="1:8" ht="19.5" customHeight="1">
      <c r="A18" s="32">
        <f t="shared" si="6"/>
        <v>24001</v>
      </c>
      <c r="B18" s="11">
        <v>25200</v>
      </c>
      <c r="C18" s="27">
        <f t="shared" si="4"/>
        <v>454</v>
      </c>
      <c r="D18" s="12">
        <f t="shared" si="7"/>
        <v>50</v>
      </c>
      <c r="E18" s="27">
        <f t="shared" si="5"/>
        <v>1588</v>
      </c>
      <c r="F18" s="13">
        <f t="shared" si="8"/>
        <v>176</v>
      </c>
      <c r="G18" s="24">
        <f t="shared" si="2"/>
        <v>23</v>
      </c>
      <c r="H18" s="14">
        <f t="shared" si="9"/>
        <v>6</v>
      </c>
    </row>
    <row r="19" spans="1:8" ht="19.5" customHeight="1">
      <c r="A19" s="32">
        <f t="shared" si="6"/>
        <v>25201</v>
      </c>
      <c r="B19" s="11">
        <v>26400</v>
      </c>
      <c r="C19" s="27">
        <f t="shared" si="4"/>
        <v>475</v>
      </c>
      <c r="D19" s="12">
        <f t="shared" si="7"/>
        <v>53</v>
      </c>
      <c r="E19" s="27">
        <f t="shared" si="5"/>
        <v>1663</v>
      </c>
      <c r="F19" s="13">
        <f t="shared" si="8"/>
        <v>185</v>
      </c>
      <c r="G19" s="24">
        <f t="shared" si="2"/>
        <v>24</v>
      </c>
      <c r="H19" s="14">
        <f t="shared" si="9"/>
        <v>7</v>
      </c>
    </row>
    <row r="20" spans="1:8" ht="19.5" customHeight="1">
      <c r="A20" s="32">
        <f t="shared" si="6"/>
        <v>26401</v>
      </c>
      <c r="B20" s="11">
        <v>27600</v>
      </c>
      <c r="C20" s="27">
        <f t="shared" si="4"/>
        <v>497</v>
      </c>
      <c r="D20" s="12">
        <f t="shared" si="7"/>
        <v>55</v>
      </c>
      <c r="E20" s="27">
        <f t="shared" si="5"/>
        <v>1739</v>
      </c>
      <c r="F20" s="13">
        <f t="shared" si="8"/>
        <v>193</v>
      </c>
      <c r="G20" s="24">
        <f t="shared" si="2"/>
        <v>25</v>
      </c>
      <c r="H20" s="14">
        <f t="shared" si="9"/>
        <v>7</v>
      </c>
    </row>
    <row r="21" spans="1:8" ht="19.5" customHeight="1">
      <c r="A21" s="32">
        <f t="shared" si="6"/>
        <v>27601</v>
      </c>
      <c r="B21" s="11">
        <v>28800</v>
      </c>
      <c r="C21" s="27">
        <f t="shared" si="4"/>
        <v>518</v>
      </c>
      <c r="D21" s="12">
        <f t="shared" si="7"/>
        <v>58</v>
      </c>
      <c r="E21" s="27">
        <f t="shared" si="5"/>
        <v>1814</v>
      </c>
      <c r="F21" s="13">
        <f t="shared" si="8"/>
        <v>202</v>
      </c>
      <c r="G21" s="24">
        <f t="shared" si="2"/>
        <v>26</v>
      </c>
      <c r="H21" s="14">
        <f t="shared" si="9"/>
        <v>7</v>
      </c>
    </row>
    <row r="22" spans="1:8" ht="19.5" customHeight="1">
      <c r="A22" s="32">
        <f t="shared" si="6"/>
        <v>28801</v>
      </c>
      <c r="B22" s="11">
        <v>30300</v>
      </c>
      <c r="C22" s="27">
        <f t="shared" si="4"/>
        <v>545</v>
      </c>
      <c r="D22" s="12">
        <f t="shared" si="7"/>
        <v>61</v>
      </c>
      <c r="E22" s="27">
        <f t="shared" si="5"/>
        <v>1909</v>
      </c>
      <c r="F22" s="13">
        <f t="shared" si="8"/>
        <v>212</v>
      </c>
      <c r="G22" s="24">
        <f t="shared" si="2"/>
        <v>27</v>
      </c>
      <c r="H22" s="14">
        <f t="shared" si="9"/>
        <v>8</v>
      </c>
    </row>
    <row r="23" spans="1:8" ht="19.5" customHeight="1">
      <c r="A23" s="32">
        <f t="shared" si="6"/>
        <v>30301</v>
      </c>
      <c r="B23" s="11">
        <v>31800</v>
      </c>
      <c r="C23" s="27">
        <f t="shared" si="4"/>
        <v>572</v>
      </c>
      <c r="D23" s="12">
        <f t="shared" si="7"/>
        <v>64</v>
      </c>
      <c r="E23" s="27">
        <f t="shared" si="5"/>
        <v>2003</v>
      </c>
      <c r="F23" s="13">
        <f t="shared" si="8"/>
        <v>223</v>
      </c>
      <c r="G23" s="24">
        <f t="shared" si="2"/>
        <v>29</v>
      </c>
      <c r="H23" s="14">
        <f t="shared" si="9"/>
        <v>8</v>
      </c>
    </row>
    <row r="24" spans="1:8" ht="19.5" customHeight="1">
      <c r="A24" s="32">
        <f t="shared" si="6"/>
        <v>31801</v>
      </c>
      <c r="B24" s="11">
        <v>33300</v>
      </c>
      <c r="C24" s="27">
        <f t="shared" si="4"/>
        <v>599</v>
      </c>
      <c r="D24" s="12">
        <f t="shared" si="7"/>
        <v>67</v>
      </c>
      <c r="E24" s="27">
        <f t="shared" si="5"/>
        <v>2098</v>
      </c>
      <c r="F24" s="13">
        <f t="shared" si="8"/>
        <v>233</v>
      </c>
      <c r="G24" s="24">
        <f t="shared" si="2"/>
        <v>30</v>
      </c>
      <c r="H24" s="14">
        <f t="shared" si="9"/>
        <v>8</v>
      </c>
    </row>
    <row r="25" spans="1:8" ht="19.5" customHeight="1">
      <c r="A25" s="32">
        <f t="shared" si="6"/>
        <v>33301</v>
      </c>
      <c r="B25" s="11">
        <v>34800</v>
      </c>
      <c r="C25" s="27">
        <f t="shared" si="4"/>
        <v>626</v>
      </c>
      <c r="D25" s="12">
        <f t="shared" si="7"/>
        <v>70</v>
      </c>
      <c r="E25" s="27">
        <f t="shared" si="5"/>
        <v>2192</v>
      </c>
      <c r="F25" s="13">
        <f t="shared" si="8"/>
        <v>244</v>
      </c>
      <c r="G25" s="24">
        <f t="shared" si="2"/>
        <v>31</v>
      </c>
      <c r="H25" s="14">
        <f t="shared" si="9"/>
        <v>9</v>
      </c>
    </row>
    <row r="26" spans="1:8" ht="19.5" customHeight="1">
      <c r="A26" s="32">
        <f t="shared" si="6"/>
        <v>34801</v>
      </c>
      <c r="B26" s="11">
        <v>36300</v>
      </c>
      <c r="C26" s="27">
        <f t="shared" si="4"/>
        <v>653</v>
      </c>
      <c r="D26" s="12">
        <f t="shared" si="7"/>
        <v>73</v>
      </c>
      <c r="E26" s="27">
        <f t="shared" si="5"/>
        <v>2287</v>
      </c>
      <c r="F26" s="13">
        <f t="shared" si="8"/>
        <v>254</v>
      </c>
      <c r="G26" s="24">
        <f t="shared" si="2"/>
        <v>33</v>
      </c>
      <c r="H26" s="14">
        <f t="shared" si="9"/>
        <v>9</v>
      </c>
    </row>
    <row r="27" spans="1:8" ht="19.5" customHeight="1">
      <c r="A27" s="32">
        <f t="shared" si="6"/>
        <v>36301</v>
      </c>
      <c r="B27" s="11">
        <v>38200</v>
      </c>
      <c r="C27" s="27">
        <f t="shared" si="4"/>
        <v>688</v>
      </c>
      <c r="D27" s="12">
        <f t="shared" si="7"/>
        <v>76</v>
      </c>
      <c r="E27" s="27">
        <f t="shared" si="5"/>
        <v>2407</v>
      </c>
      <c r="F27" s="13">
        <f t="shared" si="8"/>
        <v>267</v>
      </c>
      <c r="G27" s="24">
        <f t="shared" si="2"/>
        <v>34</v>
      </c>
      <c r="H27" s="14">
        <f t="shared" si="9"/>
        <v>10</v>
      </c>
    </row>
    <row r="28" spans="1:8" ht="19.5" customHeight="1">
      <c r="A28" s="32">
        <f t="shared" si="6"/>
        <v>38201</v>
      </c>
      <c r="B28" s="11">
        <v>40100</v>
      </c>
      <c r="C28" s="27">
        <f t="shared" si="4"/>
        <v>722</v>
      </c>
      <c r="D28" s="12">
        <f t="shared" si="7"/>
        <v>80</v>
      </c>
      <c r="E28" s="27">
        <f t="shared" si="5"/>
        <v>2526</v>
      </c>
      <c r="F28" s="13">
        <f t="shared" si="8"/>
        <v>281</v>
      </c>
      <c r="G28" s="24">
        <f t="shared" si="2"/>
        <v>36</v>
      </c>
      <c r="H28" s="14">
        <f t="shared" si="9"/>
        <v>10</v>
      </c>
    </row>
    <row r="29" spans="1:8" ht="19.5" customHeight="1">
      <c r="A29" s="32">
        <f t="shared" si="6"/>
        <v>40101</v>
      </c>
      <c r="B29" s="11">
        <v>42000</v>
      </c>
      <c r="C29" s="27">
        <f t="shared" si="4"/>
        <v>756</v>
      </c>
      <c r="D29" s="12">
        <f t="shared" si="7"/>
        <v>84</v>
      </c>
      <c r="E29" s="27">
        <f t="shared" si="5"/>
        <v>2646</v>
      </c>
      <c r="F29" s="13">
        <f t="shared" si="8"/>
        <v>294</v>
      </c>
      <c r="G29" s="24">
        <f t="shared" si="2"/>
        <v>38</v>
      </c>
      <c r="H29" s="14">
        <f t="shared" si="9"/>
        <v>11</v>
      </c>
    </row>
    <row r="30" spans="1:8" ht="19.5" customHeight="1" thickBot="1">
      <c r="A30" s="32">
        <f t="shared" si="6"/>
        <v>42001</v>
      </c>
      <c r="B30" s="15">
        <v>43900</v>
      </c>
      <c r="C30" s="83">
        <f>ROUND(B30*9%*20%,0)</f>
        <v>790</v>
      </c>
      <c r="D30" s="16">
        <f>ROUND(B30*1%*20%,0)</f>
        <v>88</v>
      </c>
      <c r="E30" s="28">
        <f>ROUND(B30*9%*70%,0)</f>
        <v>2766</v>
      </c>
      <c r="F30" s="17">
        <f>ROUND(B30*1%*70%,0)</f>
        <v>307</v>
      </c>
      <c r="G30" s="25">
        <f t="shared" si="2"/>
        <v>40</v>
      </c>
      <c r="H30" s="18">
        <f>ROUND(B30*0.025%,0)</f>
        <v>11</v>
      </c>
    </row>
    <row r="31" spans="3:4" ht="16.5">
      <c r="C31" s="84"/>
      <c r="D31" s="19"/>
    </row>
    <row r="32" spans="2:4" ht="16.5">
      <c r="B32" s="31" t="s">
        <v>134</v>
      </c>
      <c r="C32" s="19"/>
      <c r="D32" s="19"/>
    </row>
    <row r="33" spans="2:4" ht="16.5">
      <c r="B33" s="20" t="s">
        <v>135</v>
      </c>
      <c r="C33" s="21"/>
      <c r="D33" s="21"/>
    </row>
    <row r="34" spans="2:6" ht="16.5">
      <c r="B34" s="20" t="s">
        <v>10</v>
      </c>
      <c r="C34" s="21"/>
      <c r="D34" s="21"/>
      <c r="F34" s="1"/>
    </row>
    <row r="35" spans="2:4" ht="16.5">
      <c r="B35" s="20" t="s">
        <v>136</v>
      </c>
      <c r="C35" s="21"/>
      <c r="D35" s="21"/>
    </row>
    <row r="36" spans="2:4" ht="16.5">
      <c r="B36" s="20" t="s">
        <v>40</v>
      </c>
      <c r="C36" s="21"/>
      <c r="D36" s="21"/>
    </row>
    <row r="37" spans="2:5" ht="16.5">
      <c r="B37" s="20" t="s">
        <v>35</v>
      </c>
      <c r="C37" s="21"/>
      <c r="D37" s="21"/>
      <c r="E37" s="1"/>
    </row>
    <row r="38" spans="2:4" ht="16.5">
      <c r="B38" s="20" t="s">
        <v>33</v>
      </c>
      <c r="C38" s="21"/>
      <c r="D38" s="21"/>
    </row>
    <row r="39" ht="16.5">
      <c r="B39" s="31"/>
    </row>
  </sheetData>
  <sheetProtection password="DDF9" sheet="1"/>
  <mergeCells count="3">
    <mergeCell ref="C1:D1"/>
    <mergeCell ref="E1:H1"/>
    <mergeCell ref="B1:B2"/>
  </mergeCells>
  <printOptions horizontalCentered="1"/>
  <pageMargins left="0.7480314960629921" right="0.7480314960629921" top="0.984251968503937" bottom="0.8267716535433072" header="0.5118110236220472" footer="0.5118110236220472"/>
  <pageSetup horizontalDpi="300" verticalDpi="300" orientation="portrait" paperSize="9" r:id="rId1"/>
  <headerFooter alignWithMargins="0">
    <oddHeader>&amp;L
&amp;"標楷體,標準"&amp;11單位：元&amp;C&amp;"標楷體,標準"&amp;13 102年勞健保保費分攤表--勞保部分&amp;R&amp;"Times New Roman,標準"
&amp;11 102.01.01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C10" sqref="C10"/>
    </sheetView>
  </sheetViews>
  <sheetFormatPr defaultColWidth="9.00390625" defaultRowHeight="16.5"/>
  <cols>
    <col min="1" max="1" width="8.625" style="10" hidden="1" customWidth="1"/>
    <col min="2" max="2" width="5.75390625" style="19" customWidth="1"/>
    <col min="3" max="4" width="10.625" style="10" customWidth="1"/>
    <col min="5" max="5" width="9.25390625" style="10" customWidth="1"/>
    <col min="6" max="6" width="12.50390625" style="10" customWidth="1"/>
    <col min="7" max="7" width="11.375" style="43" customWidth="1"/>
    <col min="8" max="8" width="12.50390625" style="10" bestFit="1" customWidth="1"/>
    <col min="9" max="9" width="10.375" style="10" customWidth="1"/>
    <col min="10" max="16384" width="9.00390625" style="10" customWidth="1"/>
  </cols>
  <sheetData>
    <row r="1" spans="2:9" s="40" customFormat="1" ht="26.25" customHeight="1">
      <c r="B1" s="47"/>
      <c r="C1" s="48" t="s">
        <v>137</v>
      </c>
      <c r="D1" s="49"/>
      <c r="E1" s="49"/>
      <c r="F1" s="49"/>
      <c r="G1" s="49"/>
      <c r="H1" s="47"/>
      <c r="I1" s="47"/>
    </row>
    <row r="2" spans="2:9" s="40" customFormat="1" ht="16.5" customHeight="1" thickBot="1">
      <c r="B2" s="47"/>
      <c r="C2" s="49" t="s">
        <v>37</v>
      </c>
      <c r="D2" s="49"/>
      <c r="E2" s="49"/>
      <c r="F2" s="49"/>
      <c r="G2" s="49"/>
      <c r="H2" s="47"/>
      <c r="I2" s="50" t="s">
        <v>38</v>
      </c>
    </row>
    <row r="3" spans="2:9" s="40" customFormat="1" ht="12" customHeight="1">
      <c r="B3" s="256" t="s">
        <v>138</v>
      </c>
      <c r="C3" s="51"/>
      <c r="D3" s="258" t="s">
        <v>39</v>
      </c>
      <c r="E3" s="259"/>
      <c r="F3" s="259"/>
      <c r="G3" s="260"/>
      <c r="H3" s="261" t="s">
        <v>139</v>
      </c>
      <c r="I3" s="263" t="s">
        <v>140</v>
      </c>
    </row>
    <row r="4" spans="1:9" s="21" customFormat="1" ht="16.5" customHeight="1">
      <c r="A4" s="42"/>
      <c r="B4" s="257"/>
      <c r="C4" s="52" t="s">
        <v>34</v>
      </c>
      <c r="D4" s="53" t="s">
        <v>141</v>
      </c>
      <c r="E4" s="54" t="s">
        <v>142</v>
      </c>
      <c r="F4" s="55" t="s">
        <v>143</v>
      </c>
      <c r="G4" s="55" t="s">
        <v>144</v>
      </c>
      <c r="H4" s="262"/>
      <c r="I4" s="264"/>
    </row>
    <row r="5" spans="1:9" s="21" customFormat="1" ht="16.5" customHeight="1" hidden="1">
      <c r="A5" s="42">
        <v>0</v>
      </c>
      <c r="B5" s="75">
        <v>0</v>
      </c>
      <c r="C5" s="76">
        <v>0</v>
      </c>
      <c r="D5" s="77">
        <v>0</v>
      </c>
      <c r="E5" s="78">
        <v>0</v>
      </c>
      <c r="F5" s="78">
        <v>0</v>
      </c>
      <c r="G5" s="78">
        <v>0</v>
      </c>
      <c r="H5" s="79">
        <v>0</v>
      </c>
      <c r="I5" s="80">
        <v>0</v>
      </c>
    </row>
    <row r="6" spans="1:9" s="21" customFormat="1" ht="16.5" customHeight="1">
      <c r="A6" s="42">
        <f>C5+1</f>
        <v>1</v>
      </c>
      <c r="B6" s="56">
        <v>1</v>
      </c>
      <c r="C6" s="57">
        <v>20008</v>
      </c>
      <c r="D6" s="61">
        <f aca="true" t="shared" si="0" ref="D6:D57">+ROUND(C6*0.0491*0.3,0)</f>
        <v>295</v>
      </c>
      <c r="E6" s="58">
        <f aca="true" t="shared" si="1" ref="E6:E22">+D6*2</f>
        <v>590</v>
      </c>
      <c r="F6" s="58">
        <f aca="true" t="shared" si="2" ref="F6:F57">+D6*3</f>
        <v>885</v>
      </c>
      <c r="G6" s="58">
        <f aca="true" t="shared" si="3" ref="G6:G57">+D6*4</f>
        <v>1180</v>
      </c>
      <c r="H6" s="59">
        <f>+ROUND(C6*0.0491*0.6*1.62,0)</f>
        <v>955</v>
      </c>
      <c r="I6" s="60">
        <f>+ROUND(C6*0.0491*0.1*1.62,0)</f>
        <v>159</v>
      </c>
    </row>
    <row r="7" spans="1:9" s="21" customFormat="1" ht="16.5" customHeight="1">
      <c r="A7" s="42">
        <f aca="true" t="shared" si="4" ref="A7:A56">C6+1</f>
        <v>20009</v>
      </c>
      <c r="B7" s="56">
        <v>2</v>
      </c>
      <c r="C7" s="57">
        <v>20100</v>
      </c>
      <c r="D7" s="61">
        <f t="shared" si="0"/>
        <v>296</v>
      </c>
      <c r="E7" s="58">
        <f t="shared" si="1"/>
        <v>592</v>
      </c>
      <c r="F7" s="58">
        <f t="shared" si="2"/>
        <v>888</v>
      </c>
      <c r="G7" s="58">
        <f t="shared" si="3"/>
        <v>1184</v>
      </c>
      <c r="H7" s="59">
        <f aca="true" t="shared" si="5" ref="H7:H57">+ROUND(C7*0.0491*0.6*1.62,0)</f>
        <v>959</v>
      </c>
      <c r="I7" s="60">
        <f aca="true" t="shared" si="6" ref="I7:I57">+ROUND(C7*0.0491*0.1*1.62,0)</f>
        <v>160</v>
      </c>
    </row>
    <row r="8" spans="1:9" s="21" customFormat="1" ht="16.5" customHeight="1">
      <c r="A8" s="42">
        <f t="shared" si="4"/>
        <v>20101</v>
      </c>
      <c r="B8" s="56">
        <f aca="true" t="shared" si="7" ref="B8:B57">+B7+1</f>
        <v>3</v>
      </c>
      <c r="C8" s="57">
        <v>21000</v>
      </c>
      <c r="D8" s="61">
        <f t="shared" si="0"/>
        <v>309</v>
      </c>
      <c r="E8" s="58">
        <f t="shared" si="1"/>
        <v>618</v>
      </c>
      <c r="F8" s="58">
        <f t="shared" si="2"/>
        <v>927</v>
      </c>
      <c r="G8" s="58">
        <f t="shared" si="3"/>
        <v>1236</v>
      </c>
      <c r="H8" s="59">
        <f t="shared" si="5"/>
        <v>1002</v>
      </c>
      <c r="I8" s="60">
        <f t="shared" si="6"/>
        <v>167</v>
      </c>
    </row>
    <row r="9" spans="1:9" s="21" customFormat="1" ht="16.5" customHeight="1">
      <c r="A9" s="42">
        <f t="shared" si="4"/>
        <v>21001</v>
      </c>
      <c r="B9" s="56">
        <f t="shared" si="7"/>
        <v>4</v>
      </c>
      <c r="C9" s="57">
        <v>21900</v>
      </c>
      <c r="D9" s="61">
        <f t="shared" si="0"/>
        <v>323</v>
      </c>
      <c r="E9" s="58">
        <f t="shared" si="1"/>
        <v>646</v>
      </c>
      <c r="F9" s="58">
        <f t="shared" si="2"/>
        <v>969</v>
      </c>
      <c r="G9" s="58">
        <f t="shared" si="3"/>
        <v>1292</v>
      </c>
      <c r="H9" s="59">
        <f t="shared" si="5"/>
        <v>1045</v>
      </c>
      <c r="I9" s="60">
        <f t="shared" si="6"/>
        <v>174</v>
      </c>
    </row>
    <row r="10" spans="1:9" s="21" customFormat="1" ht="16.5" customHeight="1">
      <c r="A10" s="42">
        <f t="shared" si="4"/>
        <v>21901</v>
      </c>
      <c r="B10" s="62">
        <f t="shared" si="7"/>
        <v>5</v>
      </c>
      <c r="C10" s="63">
        <v>22800</v>
      </c>
      <c r="D10" s="64">
        <f t="shared" si="0"/>
        <v>336</v>
      </c>
      <c r="E10" s="65">
        <f t="shared" si="1"/>
        <v>672</v>
      </c>
      <c r="F10" s="64">
        <f t="shared" si="2"/>
        <v>1008</v>
      </c>
      <c r="G10" s="64">
        <f t="shared" si="3"/>
        <v>1344</v>
      </c>
      <c r="H10" s="185">
        <f t="shared" si="5"/>
        <v>1088</v>
      </c>
      <c r="I10" s="67">
        <f t="shared" si="6"/>
        <v>181</v>
      </c>
    </row>
    <row r="11" spans="1:9" s="21" customFormat="1" ht="16.5" customHeight="1">
      <c r="A11" s="42">
        <f t="shared" si="4"/>
        <v>22801</v>
      </c>
      <c r="B11" s="56">
        <f t="shared" si="7"/>
        <v>6</v>
      </c>
      <c r="C11" s="57">
        <v>24000</v>
      </c>
      <c r="D11" s="61">
        <f t="shared" si="0"/>
        <v>354</v>
      </c>
      <c r="E11" s="58">
        <f t="shared" si="1"/>
        <v>708</v>
      </c>
      <c r="F11" s="58">
        <f t="shared" si="2"/>
        <v>1062</v>
      </c>
      <c r="G11" s="58">
        <f t="shared" si="3"/>
        <v>1416</v>
      </c>
      <c r="H11" s="59">
        <f t="shared" si="5"/>
        <v>1145</v>
      </c>
      <c r="I11" s="60">
        <f t="shared" si="6"/>
        <v>191</v>
      </c>
    </row>
    <row r="12" spans="1:9" s="21" customFormat="1" ht="16.5" customHeight="1">
      <c r="A12" s="42">
        <f t="shared" si="4"/>
        <v>24001</v>
      </c>
      <c r="B12" s="56">
        <f t="shared" si="7"/>
        <v>7</v>
      </c>
      <c r="C12" s="57">
        <v>25200</v>
      </c>
      <c r="D12" s="61">
        <f t="shared" si="0"/>
        <v>371</v>
      </c>
      <c r="E12" s="58">
        <f t="shared" si="1"/>
        <v>742</v>
      </c>
      <c r="F12" s="58">
        <f t="shared" si="2"/>
        <v>1113</v>
      </c>
      <c r="G12" s="58">
        <f t="shared" si="3"/>
        <v>1484</v>
      </c>
      <c r="H12" s="59">
        <f t="shared" si="5"/>
        <v>1203</v>
      </c>
      <c r="I12" s="60">
        <f t="shared" si="6"/>
        <v>200</v>
      </c>
    </row>
    <row r="13" spans="1:9" s="21" customFormat="1" ht="16.5" customHeight="1">
      <c r="A13" s="42">
        <f t="shared" si="4"/>
        <v>25201</v>
      </c>
      <c r="B13" s="56">
        <f t="shared" si="7"/>
        <v>8</v>
      </c>
      <c r="C13" s="57">
        <v>26400</v>
      </c>
      <c r="D13" s="61">
        <f t="shared" si="0"/>
        <v>389</v>
      </c>
      <c r="E13" s="58">
        <f t="shared" si="1"/>
        <v>778</v>
      </c>
      <c r="F13" s="58">
        <f t="shared" si="2"/>
        <v>1167</v>
      </c>
      <c r="G13" s="58">
        <f t="shared" si="3"/>
        <v>1556</v>
      </c>
      <c r="H13" s="59">
        <f t="shared" si="5"/>
        <v>1260</v>
      </c>
      <c r="I13" s="60">
        <f t="shared" si="6"/>
        <v>210</v>
      </c>
    </row>
    <row r="14" spans="1:9" s="21" customFormat="1" ht="16.5" customHeight="1">
      <c r="A14" s="42">
        <f t="shared" si="4"/>
        <v>26401</v>
      </c>
      <c r="B14" s="56">
        <f t="shared" si="7"/>
        <v>9</v>
      </c>
      <c r="C14" s="57">
        <v>27600</v>
      </c>
      <c r="D14" s="61">
        <f t="shared" si="0"/>
        <v>407</v>
      </c>
      <c r="E14" s="58">
        <f t="shared" si="1"/>
        <v>814</v>
      </c>
      <c r="F14" s="58">
        <f t="shared" si="2"/>
        <v>1221</v>
      </c>
      <c r="G14" s="58">
        <f t="shared" si="3"/>
        <v>1628</v>
      </c>
      <c r="H14" s="59">
        <f t="shared" si="5"/>
        <v>1317</v>
      </c>
      <c r="I14" s="60">
        <f t="shared" si="6"/>
        <v>220</v>
      </c>
    </row>
    <row r="15" spans="1:9" s="21" customFormat="1" ht="16.5" customHeight="1">
      <c r="A15" s="42">
        <f t="shared" si="4"/>
        <v>27601</v>
      </c>
      <c r="B15" s="62">
        <f t="shared" si="7"/>
        <v>10</v>
      </c>
      <c r="C15" s="63">
        <v>28800</v>
      </c>
      <c r="D15" s="64">
        <f t="shared" si="0"/>
        <v>424</v>
      </c>
      <c r="E15" s="65">
        <f t="shared" si="1"/>
        <v>848</v>
      </c>
      <c r="F15" s="65">
        <f t="shared" si="2"/>
        <v>1272</v>
      </c>
      <c r="G15" s="65">
        <f t="shared" si="3"/>
        <v>1696</v>
      </c>
      <c r="H15" s="185">
        <f t="shared" si="5"/>
        <v>1374</v>
      </c>
      <c r="I15" s="67">
        <f t="shared" si="6"/>
        <v>229</v>
      </c>
    </row>
    <row r="16" spans="1:9" s="21" customFormat="1" ht="16.5" customHeight="1">
      <c r="A16" s="42">
        <f t="shared" si="4"/>
        <v>28801</v>
      </c>
      <c r="B16" s="56">
        <f t="shared" si="7"/>
        <v>11</v>
      </c>
      <c r="C16" s="57">
        <v>30300</v>
      </c>
      <c r="D16" s="61">
        <f t="shared" si="0"/>
        <v>446</v>
      </c>
      <c r="E16" s="58">
        <f t="shared" si="1"/>
        <v>892</v>
      </c>
      <c r="F16" s="58">
        <f t="shared" si="2"/>
        <v>1338</v>
      </c>
      <c r="G16" s="58">
        <f t="shared" si="3"/>
        <v>1784</v>
      </c>
      <c r="H16" s="59">
        <f t="shared" si="5"/>
        <v>1446</v>
      </c>
      <c r="I16" s="60">
        <f t="shared" si="6"/>
        <v>241</v>
      </c>
    </row>
    <row r="17" spans="1:9" s="21" customFormat="1" ht="16.5" customHeight="1">
      <c r="A17" s="42">
        <f t="shared" si="4"/>
        <v>30301</v>
      </c>
      <c r="B17" s="56">
        <f t="shared" si="7"/>
        <v>12</v>
      </c>
      <c r="C17" s="57">
        <v>31800</v>
      </c>
      <c r="D17" s="61">
        <f t="shared" si="0"/>
        <v>468</v>
      </c>
      <c r="E17" s="58">
        <f t="shared" si="1"/>
        <v>936</v>
      </c>
      <c r="F17" s="58">
        <f t="shared" si="2"/>
        <v>1404</v>
      </c>
      <c r="G17" s="58">
        <f t="shared" si="3"/>
        <v>1872</v>
      </c>
      <c r="H17" s="59">
        <f t="shared" si="5"/>
        <v>1518</v>
      </c>
      <c r="I17" s="60">
        <f t="shared" si="6"/>
        <v>253</v>
      </c>
    </row>
    <row r="18" spans="1:9" s="21" customFormat="1" ht="16.5" customHeight="1">
      <c r="A18" s="42">
        <f t="shared" si="4"/>
        <v>31801</v>
      </c>
      <c r="B18" s="56">
        <f t="shared" si="7"/>
        <v>13</v>
      </c>
      <c r="C18" s="57">
        <v>33300</v>
      </c>
      <c r="D18" s="61">
        <f t="shared" si="0"/>
        <v>491</v>
      </c>
      <c r="E18" s="58">
        <f t="shared" si="1"/>
        <v>982</v>
      </c>
      <c r="F18" s="58">
        <f t="shared" si="2"/>
        <v>1473</v>
      </c>
      <c r="G18" s="58">
        <f t="shared" si="3"/>
        <v>1964</v>
      </c>
      <c r="H18" s="59">
        <f t="shared" si="5"/>
        <v>1589</v>
      </c>
      <c r="I18" s="60">
        <f t="shared" si="6"/>
        <v>265</v>
      </c>
    </row>
    <row r="19" spans="1:9" s="21" customFormat="1" ht="16.5" customHeight="1">
      <c r="A19" s="42">
        <f t="shared" si="4"/>
        <v>33301</v>
      </c>
      <c r="B19" s="56">
        <f t="shared" si="7"/>
        <v>14</v>
      </c>
      <c r="C19" s="57">
        <v>34800</v>
      </c>
      <c r="D19" s="61">
        <f t="shared" si="0"/>
        <v>513</v>
      </c>
      <c r="E19" s="58">
        <f t="shared" si="1"/>
        <v>1026</v>
      </c>
      <c r="F19" s="58">
        <f t="shared" si="2"/>
        <v>1539</v>
      </c>
      <c r="G19" s="58">
        <f t="shared" si="3"/>
        <v>2052</v>
      </c>
      <c r="H19" s="59">
        <f t="shared" si="5"/>
        <v>1661</v>
      </c>
      <c r="I19" s="60">
        <f t="shared" si="6"/>
        <v>277</v>
      </c>
    </row>
    <row r="20" spans="1:9" s="21" customFormat="1" ht="16.5" customHeight="1">
      <c r="A20" s="42">
        <f t="shared" si="4"/>
        <v>34801</v>
      </c>
      <c r="B20" s="62">
        <f t="shared" si="7"/>
        <v>15</v>
      </c>
      <c r="C20" s="63">
        <v>36300</v>
      </c>
      <c r="D20" s="64">
        <f t="shared" si="0"/>
        <v>535</v>
      </c>
      <c r="E20" s="65">
        <f t="shared" si="1"/>
        <v>1070</v>
      </c>
      <c r="F20" s="65">
        <f t="shared" si="2"/>
        <v>1605</v>
      </c>
      <c r="G20" s="64">
        <f t="shared" si="3"/>
        <v>2140</v>
      </c>
      <c r="H20" s="66">
        <f t="shared" si="5"/>
        <v>1732</v>
      </c>
      <c r="I20" s="67">
        <f t="shared" si="6"/>
        <v>289</v>
      </c>
    </row>
    <row r="21" spans="1:9" s="21" customFormat="1" ht="16.5" customHeight="1">
      <c r="A21" s="42">
        <f t="shared" si="4"/>
        <v>36301</v>
      </c>
      <c r="B21" s="56">
        <f t="shared" si="7"/>
        <v>16</v>
      </c>
      <c r="C21" s="57">
        <v>38200</v>
      </c>
      <c r="D21" s="61">
        <f t="shared" si="0"/>
        <v>563</v>
      </c>
      <c r="E21" s="58">
        <f t="shared" si="1"/>
        <v>1126</v>
      </c>
      <c r="F21" s="58">
        <f t="shared" si="2"/>
        <v>1689</v>
      </c>
      <c r="G21" s="58">
        <f t="shared" si="3"/>
        <v>2252</v>
      </c>
      <c r="H21" s="59">
        <f t="shared" si="5"/>
        <v>1823</v>
      </c>
      <c r="I21" s="60">
        <f t="shared" si="6"/>
        <v>304</v>
      </c>
    </row>
    <row r="22" spans="1:9" s="21" customFormat="1" ht="16.5" customHeight="1">
      <c r="A22" s="42">
        <f t="shared" si="4"/>
        <v>38201</v>
      </c>
      <c r="B22" s="56">
        <f t="shared" si="7"/>
        <v>17</v>
      </c>
      <c r="C22" s="57">
        <v>40100</v>
      </c>
      <c r="D22" s="61">
        <f t="shared" si="0"/>
        <v>591</v>
      </c>
      <c r="E22" s="58">
        <f t="shared" si="1"/>
        <v>1182</v>
      </c>
      <c r="F22" s="58">
        <f t="shared" si="2"/>
        <v>1773</v>
      </c>
      <c r="G22" s="58">
        <f t="shared" si="3"/>
        <v>2364</v>
      </c>
      <c r="H22" s="59">
        <f t="shared" si="5"/>
        <v>1914</v>
      </c>
      <c r="I22" s="60">
        <f t="shared" si="6"/>
        <v>319</v>
      </c>
    </row>
    <row r="23" spans="1:9" s="21" customFormat="1" ht="16.5" customHeight="1">
      <c r="A23" s="42">
        <f t="shared" si="4"/>
        <v>40101</v>
      </c>
      <c r="B23" s="56">
        <f t="shared" si="7"/>
        <v>18</v>
      </c>
      <c r="C23" s="57">
        <v>42000</v>
      </c>
      <c r="D23" s="61">
        <f t="shared" si="0"/>
        <v>619</v>
      </c>
      <c r="E23" s="58">
        <f>+D23*2</f>
        <v>1238</v>
      </c>
      <c r="F23" s="58">
        <f t="shared" si="2"/>
        <v>1857</v>
      </c>
      <c r="G23" s="58">
        <f t="shared" si="3"/>
        <v>2476</v>
      </c>
      <c r="H23" s="59">
        <f t="shared" si="5"/>
        <v>2004</v>
      </c>
      <c r="I23" s="60">
        <f t="shared" si="6"/>
        <v>334</v>
      </c>
    </row>
    <row r="24" spans="1:9" s="21" customFormat="1" ht="16.5" customHeight="1">
      <c r="A24" s="42">
        <f t="shared" si="4"/>
        <v>42001</v>
      </c>
      <c r="B24" s="56">
        <f t="shared" si="7"/>
        <v>19</v>
      </c>
      <c r="C24" s="57">
        <v>43900</v>
      </c>
      <c r="D24" s="61">
        <f t="shared" si="0"/>
        <v>647</v>
      </c>
      <c r="E24" s="58">
        <f aca="true" t="shared" si="8" ref="E24:E57">+D24*2</f>
        <v>1294</v>
      </c>
      <c r="F24" s="58">
        <f t="shared" si="2"/>
        <v>1941</v>
      </c>
      <c r="G24" s="58">
        <f t="shared" si="3"/>
        <v>2588</v>
      </c>
      <c r="H24" s="59">
        <f t="shared" si="5"/>
        <v>2095</v>
      </c>
      <c r="I24" s="60">
        <f t="shared" si="6"/>
        <v>349</v>
      </c>
    </row>
    <row r="25" spans="1:9" s="21" customFormat="1" ht="16.5" customHeight="1">
      <c r="A25" s="42">
        <f t="shared" si="4"/>
        <v>43901</v>
      </c>
      <c r="B25" s="62">
        <f t="shared" si="7"/>
        <v>20</v>
      </c>
      <c r="C25" s="63">
        <v>45800</v>
      </c>
      <c r="D25" s="64">
        <f t="shared" si="0"/>
        <v>675</v>
      </c>
      <c r="E25" s="65">
        <f t="shared" si="8"/>
        <v>1350</v>
      </c>
      <c r="F25" s="65">
        <f t="shared" si="2"/>
        <v>2025</v>
      </c>
      <c r="G25" s="65">
        <f t="shared" si="3"/>
        <v>2700</v>
      </c>
      <c r="H25" s="185">
        <f t="shared" si="5"/>
        <v>2186</v>
      </c>
      <c r="I25" s="67">
        <f t="shared" si="6"/>
        <v>364</v>
      </c>
    </row>
    <row r="26" spans="1:9" s="21" customFormat="1" ht="16.5" customHeight="1">
      <c r="A26" s="42">
        <f t="shared" si="4"/>
        <v>45801</v>
      </c>
      <c r="B26" s="56">
        <f t="shared" si="7"/>
        <v>21</v>
      </c>
      <c r="C26" s="57">
        <v>48200</v>
      </c>
      <c r="D26" s="61">
        <f t="shared" si="0"/>
        <v>710</v>
      </c>
      <c r="E26" s="58">
        <f t="shared" si="8"/>
        <v>1420</v>
      </c>
      <c r="F26" s="58">
        <f t="shared" si="2"/>
        <v>2130</v>
      </c>
      <c r="G26" s="58">
        <f t="shared" si="3"/>
        <v>2840</v>
      </c>
      <c r="H26" s="59">
        <f t="shared" si="5"/>
        <v>2300</v>
      </c>
      <c r="I26" s="60">
        <f t="shared" si="6"/>
        <v>383</v>
      </c>
    </row>
    <row r="27" spans="1:9" s="21" customFormat="1" ht="16.5" customHeight="1">
      <c r="A27" s="42">
        <f t="shared" si="4"/>
        <v>48201</v>
      </c>
      <c r="B27" s="56">
        <f t="shared" si="7"/>
        <v>22</v>
      </c>
      <c r="C27" s="57">
        <v>50600</v>
      </c>
      <c r="D27" s="61">
        <f t="shared" si="0"/>
        <v>745</v>
      </c>
      <c r="E27" s="58">
        <f t="shared" si="8"/>
        <v>1490</v>
      </c>
      <c r="F27" s="58">
        <f t="shared" si="2"/>
        <v>2235</v>
      </c>
      <c r="G27" s="58">
        <f t="shared" si="3"/>
        <v>2980</v>
      </c>
      <c r="H27" s="59">
        <f t="shared" si="5"/>
        <v>2415</v>
      </c>
      <c r="I27" s="60">
        <f t="shared" si="6"/>
        <v>402</v>
      </c>
    </row>
    <row r="28" spans="1:9" s="21" customFormat="1" ht="16.5" customHeight="1">
      <c r="A28" s="42">
        <f t="shared" si="4"/>
        <v>50601</v>
      </c>
      <c r="B28" s="56">
        <f t="shared" si="7"/>
        <v>23</v>
      </c>
      <c r="C28" s="57">
        <v>53000</v>
      </c>
      <c r="D28" s="61">
        <f t="shared" si="0"/>
        <v>781</v>
      </c>
      <c r="E28" s="58">
        <f t="shared" si="8"/>
        <v>1562</v>
      </c>
      <c r="F28" s="58">
        <f t="shared" si="2"/>
        <v>2343</v>
      </c>
      <c r="G28" s="58">
        <f t="shared" si="3"/>
        <v>3124</v>
      </c>
      <c r="H28" s="59">
        <f t="shared" si="5"/>
        <v>2529</v>
      </c>
      <c r="I28" s="60">
        <f t="shared" si="6"/>
        <v>422</v>
      </c>
    </row>
    <row r="29" spans="1:9" s="21" customFormat="1" ht="16.5" customHeight="1">
      <c r="A29" s="42">
        <f t="shared" si="4"/>
        <v>53001</v>
      </c>
      <c r="B29" s="56">
        <f t="shared" si="7"/>
        <v>24</v>
      </c>
      <c r="C29" s="57">
        <v>55400</v>
      </c>
      <c r="D29" s="61">
        <f t="shared" si="0"/>
        <v>816</v>
      </c>
      <c r="E29" s="58">
        <f t="shared" si="8"/>
        <v>1632</v>
      </c>
      <c r="F29" s="58">
        <f t="shared" si="2"/>
        <v>2448</v>
      </c>
      <c r="G29" s="58">
        <f t="shared" si="3"/>
        <v>3264</v>
      </c>
      <c r="H29" s="59">
        <f t="shared" si="5"/>
        <v>2644</v>
      </c>
      <c r="I29" s="60">
        <f t="shared" si="6"/>
        <v>441</v>
      </c>
    </row>
    <row r="30" spans="1:9" s="21" customFormat="1" ht="16.5" customHeight="1">
      <c r="A30" s="42">
        <f t="shared" si="4"/>
        <v>55401</v>
      </c>
      <c r="B30" s="62">
        <f t="shared" si="7"/>
        <v>25</v>
      </c>
      <c r="C30" s="63">
        <v>57800</v>
      </c>
      <c r="D30" s="64">
        <f t="shared" si="0"/>
        <v>851</v>
      </c>
      <c r="E30" s="65">
        <f t="shared" si="8"/>
        <v>1702</v>
      </c>
      <c r="F30" s="65">
        <f t="shared" si="2"/>
        <v>2553</v>
      </c>
      <c r="G30" s="65">
        <f t="shared" si="3"/>
        <v>3404</v>
      </c>
      <c r="H30" s="185">
        <f t="shared" si="5"/>
        <v>2759</v>
      </c>
      <c r="I30" s="67">
        <f t="shared" si="6"/>
        <v>460</v>
      </c>
    </row>
    <row r="31" spans="1:9" s="21" customFormat="1" ht="16.5" customHeight="1">
      <c r="A31" s="42">
        <f t="shared" si="4"/>
        <v>57801</v>
      </c>
      <c r="B31" s="68">
        <f t="shared" si="7"/>
        <v>26</v>
      </c>
      <c r="C31" s="57">
        <v>60800</v>
      </c>
      <c r="D31" s="61">
        <f t="shared" si="0"/>
        <v>896</v>
      </c>
      <c r="E31" s="58">
        <f t="shared" si="8"/>
        <v>1792</v>
      </c>
      <c r="F31" s="61">
        <f t="shared" si="2"/>
        <v>2688</v>
      </c>
      <c r="G31" s="61">
        <f t="shared" si="3"/>
        <v>3584</v>
      </c>
      <c r="H31" s="59">
        <f t="shared" si="5"/>
        <v>2902</v>
      </c>
      <c r="I31" s="60">
        <f t="shared" si="6"/>
        <v>484</v>
      </c>
    </row>
    <row r="32" spans="1:9" s="21" customFormat="1" ht="16.5" customHeight="1">
      <c r="A32" s="42">
        <f t="shared" si="4"/>
        <v>60801</v>
      </c>
      <c r="B32" s="56">
        <f t="shared" si="7"/>
        <v>27</v>
      </c>
      <c r="C32" s="57">
        <v>63800</v>
      </c>
      <c r="D32" s="61">
        <f t="shared" si="0"/>
        <v>940</v>
      </c>
      <c r="E32" s="58">
        <f t="shared" si="8"/>
        <v>1880</v>
      </c>
      <c r="F32" s="61">
        <f t="shared" si="2"/>
        <v>2820</v>
      </c>
      <c r="G32" s="61">
        <f t="shared" si="3"/>
        <v>3760</v>
      </c>
      <c r="H32" s="59">
        <f t="shared" si="5"/>
        <v>3045</v>
      </c>
      <c r="I32" s="60">
        <f t="shared" si="6"/>
        <v>507</v>
      </c>
    </row>
    <row r="33" spans="1:9" s="21" customFormat="1" ht="16.5" customHeight="1">
      <c r="A33" s="42">
        <f t="shared" si="4"/>
        <v>63801</v>
      </c>
      <c r="B33" s="56">
        <f t="shared" si="7"/>
        <v>28</v>
      </c>
      <c r="C33" s="57">
        <v>66800</v>
      </c>
      <c r="D33" s="61">
        <f t="shared" si="0"/>
        <v>984</v>
      </c>
      <c r="E33" s="58">
        <f t="shared" si="8"/>
        <v>1968</v>
      </c>
      <c r="F33" s="61">
        <f t="shared" si="2"/>
        <v>2952</v>
      </c>
      <c r="G33" s="61">
        <f t="shared" si="3"/>
        <v>3936</v>
      </c>
      <c r="H33" s="59">
        <f t="shared" si="5"/>
        <v>3188</v>
      </c>
      <c r="I33" s="60">
        <f t="shared" si="6"/>
        <v>531</v>
      </c>
    </row>
    <row r="34" spans="1:9" s="21" customFormat="1" ht="16.5" customHeight="1">
      <c r="A34" s="42">
        <f t="shared" si="4"/>
        <v>66801</v>
      </c>
      <c r="B34" s="56">
        <f t="shared" si="7"/>
        <v>29</v>
      </c>
      <c r="C34" s="57">
        <v>69800</v>
      </c>
      <c r="D34" s="61">
        <f t="shared" si="0"/>
        <v>1028</v>
      </c>
      <c r="E34" s="58">
        <f t="shared" si="8"/>
        <v>2056</v>
      </c>
      <c r="F34" s="61">
        <f t="shared" si="2"/>
        <v>3084</v>
      </c>
      <c r="G34" s="61">
        <f t="shared" si="3"/>
        <v>4112</v>
      </c>
      <c r="H34" s="59">
        <f t="shared" si="5"/>
        <v>3331</v>
      </c>
      <c r="I34" s="60">
        <f t="shared" si="6"/>
        <v>555</v>
      </c>
    </row>
    <row r="35" spans="1:9" s="21" customFormat="1" ht="16.5" customHeight="1">
      <c r="A35" s="42">
        <f t="shared" si="4"/>
        <v>69801</v>
      </c>
      <c r="B35" s="62">
        <f t="shared" si="7"/>
        <v>30</v>
      </c>
      <c r="C35" s="63">
        <v>72800</v>
      </c>
      <c r="D35" s="64">
        <f t="shared" si="0"/>
        <v>1072</v>
      </c>
      <c r="E35" s="65">
        <f t="shared" si="8"/>
        <v>2144</v>
      </c>
      <c r="F35" s="64">
        <f t="shared" si="2"/>
        <v>3216</v>
      </c>
      <c r="G35" s="64">
        <f t="shared" si="3"/>
        <v>4288</v>
      </c>
      <c r="H35" s="185">
        <f t="shared" si="5"/>
        <v>3474</v>
      </c>
      <c r="I35" s="67">
        <f t="shared" si="6"/>
        <v>579</v>
      </c>
    </row>
    <row r="36" spans="1:9" s="21" customFormat="1" ht="16.5" customHeight="1">
      <c r="A36" s="42">
        <f t="shared" si="4"/>
        <v>72801</v>
      </c>
      <c r="B36" s="56">
        <f t="shared" si="7"/>
        <v>31</v>
      </c>
      <c r="C36" s="69">
        <v>76500</v>
      </c>
      <c r="D36" s="61">
        <f t="shared" si="0"/>
        <v>1127</v>
      </c>
      <c r="E36" s="58">
        <f t="shared" si="8"/>
        <v>2254</v>
      </c>
      <c r="F36" s="58">
        <f t="shared" si="2"/>
        <v>3381</v>
      </c>
      <c r="G36" s="58">
        <f t="shared" si="3"/>
        <v>4508</v>
      </c>
      <c r="H36" s="59">
        <f t="shared" si="5"/>
        <v>3651</v>
      </c>
      <c r="I36" s="60">
        <f t="shared" si="6"/>
        <v>608</v>
      </c>
    </row>
    <row r="37" spans="1:9" s="21" customFormat="1" ht="16.5" customHeight="1">
      <c r="A37" s="42">
        <f t="shared" si="4"/>
        <v>76501</v>
      </c>
      <c r="B37" s="56">
        <f t="shared" si="7"/>
        <v>32</v>
      </c>
      <c r="C37" s="69">
        <v>80200</v>
      </c>
      <c r="D37" s="61">
        <f t="shared" si="0"/>
        <v>1181</v>
      </c>
      <c r="E37" s="58">
        <f t="shared" si="8"/>
        <v>2362</v>
      </c>
      <c r="F37" s="58">
        <f t="shared" si="2"/>
        <v>3543</v>
      </c>
      <c r="G37" s="58">
        <f t="shared" si="3"/>
        <v>4724</v>
      </c>
      <c r="H37" s="59">
        <f t="shared" si="5"/>
        <v>3828</v>
      </c>
      <c r="I37" s="60">
        <f t="shared" si="6"/>
        <v>638</v>
      </c>
    </row>
    <row r="38" spans="1:9" s="21" customFormat="1" ht="16.5" customHeight="1">
      <c r="A38" s="42">
        <f t="shared" si="4"/>
        <v>80201</v>
      </c>
      <c r="B38" s="56">
        <f t="shared" si="7"/>
        <v>33</v>
      </c>
      <c r="C38" s="57">
        <v>83900</v>
      </c>
      <c r="D38" s="61">
        <f t="shared" si="0"/>
        <v>1236</v>
      </c>
      <c r="E38" s="58">
        <f t="shared" si="8"/>
        <v>2472</v>
      </c>
      <c r="F38" s="58">
        <f t="shared" si="2"/>
        <v>3708</v>
      </c>
      <c r="G38" s="58">
        <f t="shared" si="3"/>
        <v>4944</v>
      </c>
      <c r="H38" s="59">
        <f t="shared" si="5"/>
        <v>4004</v>
      </c>
      <c r="I38" s="60">
        <f t="shared" si="6"/>
        <v>667</v>
      </c>
    </row>
    <row r="39" spans="1:9" s="21" customFormat="1" ht="16.5" customHeight="1">
      <c r="A39" s="42">
        <f t="shared" si="4"/>
        <v>83901</v>
      </c>
      <c r="B39" s="62">
        <f t="shared" si="7"/>
        <v>34</v>
      </c>
      <c r="C39" s="63">
        <v>87600</v>
      </c>
      <c r="D39" s="64">
        <f t="shared" si="0"/>
        <v>1290</v>
      </c>
      <c r="E39" s="65">
        <f t="shared" si="8"/>
        <v>2580</v>
      </c>
      <c r="F39" s="65">
        <f t="shared" si="2"/>
        <v>3870</v>
      </c>
      <c r="G39" s="65">
        <f t="shared" si="3"/>
        <v>5160</v>
      </c>
      <c r="H39" s="185">
        <f t="shared" si="5"/>
        <v>4181</v>
      </c>
      <c r="I39" s="67">
        <f t="shared" si="6"/>
        <v>697</v>
      </c>
    </row>
    <row r="40" spans="1:9" s="21" customFormat="1" ht="16.5" customHeight="1">
      <c r="A40" s="42">
        <f t="shared" si="4"/>
        <v>87601</v>
      </c>
      <c r="B40" s="56">
        <f t="shared" si="7"/>
        <v>35</v>
      </c>
      <c r="C40" s="57">
        <v>92100</v>
      </c>
      <c r="D40" s="61">
        <f t="shared" si="0"/>
        <v>1357</v>
      </c>
      <c r="E40" s="58">
        <f t="shared" si="8"/>
        <v>2714</v>
      </c>
      <c r="F40" s="61">
        <f t="shared" si="2"/>
        <v>4071</v>
      </c>
      <c r="G40" s="61">
        <f t="shared" si="3"/>
        <v>5428</v>
      </c>
      <c r="H40" s="59">
        <f t="shared" si="5"/>
        <v>4395</v>
      </c>
      <c r="I40" s="60">
        <f t="shared" si="6"/>
        <v>733</v>
      </c>
    </row>
    <row r="41" spans="1:9" s="21" customFormat="1" ht="16.5" customHeight="1">
      <c r="A41" s="42">
        <f t="shared" si="4"/>
        <v>92101</v>
      </c>
      <c r="B41" s="56">
        <f t="shared" si="7"/>
        <v>36</v>
      </c>
      <c r="C41" s="57">
        <v>96600</v>
      </c>
      <c r="D41" s="61">
        <f t="shared" si="0"/>
        <v>1423</v>
      </c>
      <c r="E41" s="58">
        <f t="shared" si="8"/>
        <v>2846</v>
      </c>
      <c r="F41" s="61">
        <f t="shared" si="2"/>
        <v>4269</v>
      </c>
      <c r="G41" s="61">
        <f t="shared" si="3"/>
        <v>5692</v>
      </c>
      <c r="H41" s="59">
        <f t="shared" si="5"/>
        <v>4610</v>
      </c>
      <c r="I41" s="60">
        <f t="shared" si="6"/>
        <v>768</v>
      </c>
    </row>
    <row r="42" spans="1:9" s="21" customFormat="1" ht="16.5" customHeight="1">
      <c r="A42" s="42">
        <f t="shared" si="4"/>
        <v>96601</v>
      </c>
      <c r="B42" s="56">
        <f t="shared" si="7"/>
        <v>37</v>
      </c>
      <c r="C42" s="57">
        <v>101100</v>
      </c>
      <c r="D42" s="61">
        <f t="shared" si="0"/>
        <v>1489</v>
      </c>
      <c r="E42" s="58">
        <f t="shared" si="8"/>
        <v>2978</v>
      </c>
      <c r="F42" s="61">
        <f t="shared" si="2"/>
        <v>4467</v>
      </c>
      <c r="G42" s="61">
        <f t="shared" si="3"/>
        <v>5956</v>
      </c>
      <c r="H42" s="59">
        <f t="shared" si="5"/>
        <v>4825</v>
      </c>
      <c r="I42" s="60">
        <f t="shared" si="6"/>
        <v>804</v>
      </c>
    </row>
    <row r="43" spans="1:9" s="21" customFormat="1" ht="16.5" customHeight="1">
      <c r="A43" s="42">
        <f t="shared" si="4"/>
        <v>101101</v>
      </c>
      <c r="B43" s="56">
        <f t="shared" si="7"/>
        <v>38</v>
      </c>
      <c r="C43" s="57">
        <v>105600</v>
      </c>
      <c r="D43" s="61">
        <f t="shared" si="0"/>
        <v>1555</v>
      </c>
      <c r="E43" s="58">
        <f t="shared" si="8"/>
        <v>3110</v>
      </c>
      <c r="F43" s="61">
        <f t="shared" si="2"/>
        <v>4665</v>
      </c>
      <c r="G43" s="61">
        <f t="shared" si="3"/>
        <v>6220</v>
      </c>
      <c r="H43" s="59">
        <f t="shared" si="5"/>
        <v>5040</v>
      </c>
      <c r="I43" s="60">
        <f t="shared" si="6"/>
        <v>840</v>
      </c>
    </row>
    <row r="44" spans="1:9" s="21" customFormat="1" ht="16.5" customHeight="1">
      <c r="A44" s="42">
        <f t="shared" si="4"/>
        <v>105601</v>
      </c>
      <c r="B44" s="62">
        <f t="shared" si="7"/>
        <v>39</v>
      </c>
      <c r="C44" s="63">
        <v>110100</v>
      </c>
      <c r="D44" s="64">
        <f t="shared" si="0"/>
        <v>1622</v>
      </c>
      <c r="E44" s="65">
        <f t="shared" si="8"/>
        <v>3244</v>
      </c>
      <c r="F44" s="64">
        <f t="shared" si="2"/>
        <v>4866</v>
      </c>
      <c r="G44" s="64">
        <f t="shared" si="3"/>
        <v>6488</v>
      </c>
      <c r="H44" s="185">
        <f t="shared" si="5"/>
        <v>5255</v>
      </c>
      <c r="I44" s="67">
        <f t="shared" si="6"/>
        <v>876</v>
      </c>
    </row>
    <row r="45" spans="1:9" s="21" customFormat="1" ht="16.5" customHeight="1">
      <c r="A45" s="42">
        <f t="shared" si="4"/>
        <v>110101</v>
      </c>
      <c r="B45" s="56">
        <f t="shared" si="7"/>
        <v>40</v>
      </c>
      <c r="C45" s="69">
        <v>115500</v>
      </c>
      <c r="D45" s="61">
        <f t="shared" si="0"/>
        <v>1701</v>
      </c>
      <c r="E45" s="58">
        <f t="shared" si="8"/>
        <v>3402</v>
      </c>
      <c r="F45" s="58">
        <f t="shared" si="2"/>
        <v>5103</v>
      </c>
      <c r="G45" s="58">
        <f t="shared" si="3"/>
        <v>6804</v>
      </c>
      <c r="H45" s="59">
        <f t="shared" si="5"/>
        <v>5512</v>
      </c>
      <c r="I45" s="60">
        <f t="shared" si="6"/>
        <v>919</v>
      </c>
    </row>
    <row r="46" spans="1:9" s="21" customFormat="1" ht="16.5" customHeight="1">
      <c r="A46" s="42">
        <f t="shared" si="4"/>
        <v>115501</v>
      </c>
      <c r="B46" s="56">
        <f t="shared" si="7"/>
        <v>41</v>
      </c>
      <c r="C46" s="69">
        <v>120900</v>
      </c>
      <c r="D46" s="61">
        <f t="shared" si="0"/>
        <v>1781</v>
      </c>
      <c r="E46" s="58">
        <f t="shared" si="8"/>
        <v>3562</v>
      </c>
      <c r="F46" s="58">
        <f t="shared" si="2"/>
        <v>5343</v>
      </c>
      <c r="G46" s="58">
        <f t="shared" si="3"/>
        <v>7124</v>
      </c>
      <c r="H46" s="59">
        <f t="shared" si="5"/>
        <v>5770</v>
      </c>
      <c r="I46" s="60">
        <f t="shared" si="6"/>
        <v>962</v>
      </c>
    </row>
    <row r="47" spans="1:9" s="21" customFormat="1" ht="16.5" customHeight="1">
      <c r="A47" s="42">
        <f t="shared" si="4"/>
        <v>120901</v>
      </c>
      <c r="B47" s="56">
        <f t="shared" si="7"/>
        <v>42</v>
      </c>
      <c r="C47" s="57">
        <v>126300</v>
      </c>
      <c r="D47" s="61">
        <f t="shared" si="0"/>
        <v>1860</v>
      </c>
      <c r="E47" s="58">
        <f t="shared" si="8"/>
        <v>3720</v>
      </c>
      <c r="F47" s="58">
        <f t="shared" si="2"/>
        <v>5580</v>
      </c>
      <c r="G47" s="58">
        <f t="shared" si="3"/>
        <v>7440</v>
      </c>
      <c r="H47" s="59">
        <f t="shared" si="5"/>
        <v>6028</v>
      </c>
      <c r="I47" s="60">
        <f t="shared" si="6"/>
        <v>1005</v>
      </c>
    </row>
    <row r="48" spans="1:9" s="21" customFormat="1" ht="16.5" customHeight="1">
      <c r="A48" s="42">
        <f t="shared" si="4"/>
        <v>126301</v>
      </c>
      <c r="B48" s="56">
        <f>+B47+1</f>
        <v>43</v>
      </c>
      <c r="C48" s="57">
        <v>131700</v>
      </c>
      <c r="D48" s="61">
        <f t="shared" si="0"/>
        <v>1940</v>
      </c>
      <c r="E48" s="58">
        <f t="shared" si="8"/>
        <v>3880</v>
      </c>
      <c r="F48" s="58">
        <f t="shared" si="2"/>
        <v>5820</v>
      </c>
      <c r="G48" s="58">
        <f t="shared" si="3"/>
        <v>7760</v>
      </c>
      <c r="H48" s="59">
        <f t="shared" si="5"/>
        <v>6285</v>
      </c>
      <c r="I48" s="60">
        <f t="shared" si="6"/>
        <v>1048</v>
      </c>
    </row>
    <row r="49" spans="1:9" s="21" customFormat="1" ht="16.5" customHeight="1">
      <c r="A49" s="42">
        <f t="shared" si="4"/>
        <v>131701</v>
      </c>
      <c r="B49" s="56">
        <f t="shared" si="7"/>
        <v>44</v>
      </c>
      <c r="C49" s="69">
        <v>137100</v>
      </c>
      <c r="D49" s="61">
        <f t="shared" si="0"/>
        <v>2019</v>
      </c>
      <c r="E49" s="58">
        <f t="shared" si="8"/>
        <v>4038</v>
      </c>
      <c r="F49" s="58">
        <f t="shared" si="2"/>
        <v>6057</v>
      </c>
      <c r="G49" s="58">
        <f t="shared" si="3"/>
        <v>8076</v>
      </c>
      <c r="H49" s="59">
        <f t="shared" si="5"/>
        <v>6543</v>
      </c>
      <c r="I49" s="60">
        <f t="shared" si="6"/>
        <v>1091</v>
      </c>
    </row>
    <row r="50" spans="1:9" s="21" customFormat="1" ht="16.5" customHeight="1">
      <c r="A50" s="42">
        <f t="shared" si="4"/>
        <v>137101</v>
      </c>
      <c r="B50" s="56">
        <f t="shared" si="7"/>
        <v>45</v>
      </c>
      <c r="C50" s="69">
        <v>142500</v>
      </c>
      <c r="D50" s="61">
        <f t="shared" si="0"/>
        <v>2099</v>
      </c>
      <c r="E50" s="58">
        <f t="shared" si="8"/>
        <v>4198</v>
      </c>
      <c r="F50" s="58">
        <f t="shared" si="2"/>
        <v>6297</v>
      </c>
      <c r="G50" s="58">
        <f t="shared" si="3"/>
        <v>8396</v>
      </c>
      <c r="H50" s="59">
        <f t="shared" si="5"/>
        <v>6801</v>
      </c>
      <c r="I50" s="60">
        <f t="shared" si="6"/>
        <v>1133</v>
      </c>
    </row>
    <row r="51" spans="1:9" s="21" customFormat="1" ht="16.5" customHeight="1">
      <c r="A51" s="42">
        <f t="shared" si="4"/>
        <v>142501</v>
      </c>
      <c r="B51" s="56">
        <f t="shared" si="7"/>
        <v>46</v>
      </c>
      <c r="C51" s="57">
        <v>147900</v>
      </c>
      <c r="D51" s="61">
        <f t="shared" si="0"/>
        <v>2179</v>
      </c>
      <c r="E51" s="58">
        <f t="shared" si="8"/>
        <v>4358</v>
      </c>
      <c r="F51" s="58">
        <f t="shared" si="2"/>
        <v>6537</v>
      </c>
      <c r="G51" s="58">
        <f t="shared" si="3"/>
        <v>8716</v>
      </c>
      <c r="H51" s="59">
        <f t="shared" si="5"/>
        <v>7059</v>
      </c>
      <c r="I51" s="60">
        <f t="shared" si="6"/>
        <v>1176</v>
      </c>
    </row>
    <row r="52" spans="1:9" s="21" customFormat="1" ht="16.5" customHeight="1">
      <c r="A52" s="42">
        <f t="shared" si="4"/>
        <v>147901</v>
      </c>
      <c r="B52" s="62">
        <f>+B51+1</f>
        <v>47</v>
      </c>
      <c r="C52" s="63">
        <v>150000</v>
      </c>
      <c r="D52" s="64">
        <f t="shared" si="0"/>
        <v>2210</v>
      </c>
      <c r="E52" s="65">
        <f t="shared" si="8"/>
        <v>4420</v>
      </c>
      <c r="F52" s="65">
        <f t="shared" si="2"/>
        <v>6630</v>
      </c>
      <c r="G52" s="65">
        <f t="shared" si="3"/>
        <v>8840</v>
      </c>
      <c r="H52" s="185">
        <f t="shared" si="5"/>
        <v>7159</v>
      </c>
      <c r="I52" s="67">
        <f t="shared" si="6"/>
        <v>1193</v>
      </c>
    </row>
    <row r="53" spans="1:9" s="21" customFormat="1" ht="16.5" customHeight="1">
      <c r="A53" s="42">
        <f t="shared" si="4"/>
        <v>150001</v>
      </c>
      <c r="B53" s="56">
        <f t="shared" si="7"/>
        <v>48</v>
      </c>
      <c r="C53" s="69">
        <v>156400</v>
      </c>
      <c r="D53" s="61">
        <f t="shared" si="0"/>
        <v>2304</v>
      </c>
      <c r="E53" s="58">
        <f t="shared" si="8"/>
        <v>4608</v>
      </c>
      <c r="F53" s="58">
        <f t="shared" si="2"/>
        <v>6912</v>
      </c>
      <c r="G53" s="58">
        <f t="shared" si="3"/>
        <v>9216</v>
      </c>
      <c r="H53" s="59">
        <f t="shared" si="5"/>
        <v>7464</v>
      </c>
      <c r="I53" s="60">
        <f t="shared" si="6"/>
        <v>1244</v>
      </c>
    </row>
    <row r="54" spans="1:9" s="21" customFormat="1" ht="16.5" customHeight="1">
      <c r="A54" s="42">
        <f t="shared" si="4"/>
        <v>156401</v>
      </c>
      <c r="B54" s="56">
        <f t="shared" si="7"/>
        <v>49</v>
      </c>
      <c r="C54" s="69">
        <v>162800</v>
      </c>
      <c r="D54" s="61">
        <f t="shared" si="0"/>
        <v>2398</v>
      </c>
      <c r="E54" s="58">
        <f t="shared" si="8"/>
        <v>4796</v>
      </c>
      <c r="F54" s="58">
        <f t="shared" si="2"/>
        <v>7194</v>
      </c>
      <c r="G54" s="58">
        <f t="shared" si="3"/>
        <v>9592</v>
      </c>
      <c r="H54" s="59">
        <f t="shared" si="5"/>
        <v>7770</v>
      </c>
      <c r="I54" s="60">
        <f t="shared" si="6"/>
        <v>1295</v>
      </c>
    </row>
    <row r="55" spans="1:9" s="21" customFormat="1" ht="16.5" customHeight="1">
      <c r="A55" s="42">
        <f t="shared" si="4"/>
        <v>162801</v>
      </c>
      <c r="B55" s="56">
        <f t="shared" si="7"/>
        <v>50</v>
      </c>
      <c r="C55" s="57">
        <v>169200</v>
      </c>
      <c r="D55" s="61">
        <f t="shared" si="0"/>
        <v>2492</v>
      </c>
      <c r="E55" s="58">
        <f t="shared" si="8"/>
        <v>4984</v>
      </c>
      <c r="F55" s="58">
        <f t="shared" si="2"/>
        <v>7476</v>
      </c>
      <c r="G55" s="58">
        <f t="shared" si="3"/>
        <v>9968</v>
      </c>
      <c r="H55" s="59">
        <f t="shared" si="5"/>
        <v>8075</v>
      </c>
      <c r="I55" s="60">
        <f t="shared" si="6"/>
        <v>1346</v>
      </c>
    </row>
    <row r="56" spans="1:9" s="21" customFormat="1" ht="16.5" customHeight="1">
      <c r="A56" s="42">
        <f t="shared" si="4"/>
        <v>169201</v>
      </c>
      <c r="B56" s="56">
        <f>+B55+1</f>
        <v>51</v>
      </c>
      <c r="C56" s="57">
        <v>175600</v>
      </c>
      <c r="D56" s="61">
        <f t="shared" si="0"/>
        <v>2587</v>
      </c>
      <c r="E56" s="58">
        <f t="shared" si="8"/>
        <v>5174</v>
      </c>
      <c r="F56" s="58">
        <f t="shared" si="2"/>
        <v>7761</v>
      </c>
      <c r="G56" s="58">
        <f t="shared" si="3"/>
        <v>10348</v>
      </c>
      <c r="H56" s="59">
        <f t="shared" si="5"/>
        <v>8381</v>
      </c>
      <c r="I56" s="60">
        <f t="shared" si="6"/>
        <v>1397</v>
      </c>
    </row>
    <row r="57" spans="2:9" s="21" customFormat="1" ht="16.5" customHeight="1" thickBot="1">
      <c r="B57" s="70">
        <f t="shared" si="7"/>
        <v>52</v>
      </c>
      <c r="C57" s="71">
        <v>182000</v>
      </c>
      <c r="D57" s="72">
        <f t="shared" si="0"/>
        <v>2681</v>
      </c>
      <c r="E57" s="73">
        <f t="shared" si="8"/>
        <v>5362</v>
      </c>
      <c r="F57" s="73">
        <f t="shared" si="2"/>
        <v>8043</v>
      </c>
      <c r="G57" s="73">
        <f t="shared" si="3"/>
        <v>10724</v>
      </c>
      <c r="H57" s="186">
        <f t="shared" si="5"/>
        <v>8686</v>
      </c>
      <c r="I57" s="74">
        <f t="shared" si="6"/>
        <v>1448</v>
      </c>
    </row>
    <row r="58" spans="2:7" s="21" customFormat="1" ht="16.5" customHeight="1">
      <c r="B58" s="41" t="s">
        <v>145</v>
      </c>
      <c r="G58" s="43"/>
    </row>
    <row r="59" spans="2:7" s="21" customFormat="1" ht="16.5" customHeight="1">
      <c r="B59" s="41" t="s">
        <v>146</v>
      </c>
      <c r="G59" s="44"/>
    </row>
    <row r="60" spans="2:7" s="21" customFormat="1" ht="16.5" customHeight="1">
      <c r="B60" s="41" t="s">
        <v>147</v>
      </c>
      <c r="G60" s="44"/>
    </row>
    <row r="61" spans="2:7" s="21" customFormat="1" ht="16.5" customHeight="1">
      <c r="B61" s="41" t="s">
        <v>148</v>
      </c>
      <c r="G61" s="44"/>
    </row>
    <row r="62" spans="2:7" s="21" customFormat="1" ht="16.5" customHeight="1">
      <c r="B62" s="41" t="s">
        <v>149</v>
      </c>
      <c r="G62" s="44"/>
    </row>
    <row r="63" spans="2:7" s="21" customFormat="1" ht="16.5" customHeight="1">
      <c r="B63" s="41" t="s">
        <v>103</v>
      </c>
      <c r="G63" s="44"/>
    </row>
    <row r="64" spans="2:7" s="21" customFormat="1" ht="16.5" customHeight="1">
      <c r="B64" s="41" t="s">
        <v>150</v>
      </c>
      <c r="G64" s="44"/>
    </row>
    <row r="65" spans="2:7" s="21" customFormat="1" ht="16.5" customHeight="1">
      <c r="B65" s="41" t="s">
        <v>151</v>
      </c>
      <c r="G65" s="44"/>
    </row>
    <row r="66" spans="2:7" s="21" customFormat="1" ht="16.5" customHeight="1">
      <c r="B66" s="41" t="s">
        <v>152</v>
      </c>
      <c r="G66" s="44"/>
    </row>
    <row r="67" spans="2:9" ht="16.5">
      <c r="B67" s="20" t="s">
        <v>153</v>
      </c>
      <c r="C67" s="21"/>
      <c r="D67" s="21"/>
      <c r="E67" s="21"/>
      <c r="F67" s="21"/>
      <c r="G67" s="44"/>
      <c r="H67" s="21"/>
      <c r="I67" s="21"/>
    </row>
    <row r="68" spans="2:9" ht="16.5">
      <c r="B68" s="20" t="s">
        <v>154</v>
      </c>
      <c r="C68" s="21"/>
      <c r="D68" s="21"/>
      <c r="E68" s="21"/>
      <c r="F68" s="21"/>
      <c r="G68" s="45"/>
      <c r="H68" s="21"/>
      <c r="I68" s="21"/>
    </row>
    <row r="69" spans="2:7" ht="16.5">
      <c r="B69" s="41" t="s">
        <v>155</v>
      </c>
      <c r="G69" s="45"/>
    </row>
    <row r="70" spans="2:7" ht="16.5">
      <c r="B70" s="41" t="s">
        <v>156</v>
      </c>
      <c r="G70" s="44"/>
    </row>
    <row r="71" spans="2:7" ht="16.5">
      <c r="B71" s="41" t="s">
        <v>157</v>
      </c>
      <c r="G71" s="44"/>
    </row>
    <row r="72" ht="16.5">
      <c r="G72" s="46"/>
    </row>
    <row r="73" ht="16.5">
      <c r="G73" s="46"/>
    </row>
    <row r="74" ht="16.5">
      <c r="G74" s="44"/>
    </row>
    <row r="75" ht="16.5">
      <c r="G75" s="45"/>
    </row>
  </sheetData>
  <sheetProtection password="DDF9" sheet="1"/>
  <mergeCells count="4">
    <mergeCell ref="B3:B4"/>
    <mergeCell ref="D3:G3"/>
    <mergeCell ref="H3:H4"/>
    <mergeCell ref="I3:I4"/>
  </mergeCells>
  <printOptions horizontalCentered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  <headerFooter alignWithMargins="0">
    <oddHeader>&amp;L&amp;"標楷體,標準"
單位：元&amp;C&amp;"標楷體,標準"&amp;13 102年勞健保保費分攤表--健保部份&amp;R&amp;"Times New Roman,標準"
102.01.01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00390625" defaultRowHeight="16.5"/>
  <sheetData>
    <row r="1" s="85" customFormat="1" ht="18" customHeight="1"/>
    <row r="2" s="86" customFormat="1" ht="18" customHeight="1"/>
    <row r="3" s="86" customFormat="1" ht="18" customHeight="1"/>
    <row r="4" s="86" customFormat="1" ht="18" customHeight="1"/>
    <row r="5" s="86" customFormat="1" ht="18" customHeight="1"/>
    <row r="6" s="86" customFormat="1" ht="18" customHeight="1"/>
    <row r="7" s="86" customFormat="1" ht="18" customHeight="1"/>
    <row r="8" s="86" customFormat="1" ht="18" customHeight="1"/>
    <row r="9" s="86" customFormat="1" ht="18" customHeight="1"/>
    <row r="10" s="86" customFormat="1" ht="18" customHeight="1"/>
    <row r="11" s="86" customFormat="1" ht="18" customHeight="1"/>
    <row r="12" s="86" customFormat="1" ht="18" customHeight="1"/>
    <row r="13" s="86" customFormat="1" ht="18" customHeight="1"/>
    <row r="14" s="86" customFormat="1" ht="18" customHeight="1"/>
    <row r="15" s="86" customFormat="1" ht="18" customHeight="1"/>
    <row r="16" s="86" customFormat="1" ht="18" customHeight="1"/>
    <row r="17" s="86" customFormat="1" ht="18" customHeight="1"/>
    <row r="18" s="86" customFormat="1" ht="18" customHeight="1"/>
    <row r="19" s="86" customFormat="1" ht="18" customHeight="1"/>
    <row r="20" s="86" customFormat="1" ht="18" customHeight="1"/>
    <row r="21" s="86" customFormat="1" ht="18" customHeight="1"/>
    <row r="22" s="86" customFormat="1" ht="18" customHeight="1"/>
    <row r="23" s="86" customFormat="1" ht="18" customHeight="1"/>
    <row r="24" s="86" customFormat="1" ht="18" customHeight="1"/>
    <row r="25" s="86" customFormat="1" ht="18" customHeight="1"/>
    <row r="26" s="86" customFormat="1" ht="18" customHeight="1"/>
    <row r="27" s="86" customFormat="1" ht="18" customHeight="1"/>
    <row r="28" s="86" customFormat="1" ht="18" customHeight="1"/>
    <row r="29" s="86" customFormat="1" ht="18" customHeight="1"/>
    <row r="30" s="86" customFormat="1" ht="18" customHeight="1"/>
    <row r="31" s="86" customFormat="1" ht="18" customHeight="1"/>
    <row r="32" s="86" customFormat="1" ht="18" customHeight="1"/>
    <row r="33" s="86" customFormat="1" ht="18" customHeight="1"/>
    <row r="34" s="86" customFormat="1" ht="18" customHeight="1"/>
    <row r="35" s="86" customFormat="1" ht="18" customHeight="1"/>
    <row r="36" s="86" customFormat="1" ht="18" customHeight="1"/>
    <row r="37" s="86" customFormat="1" ht="18" customHeight="1"/>
    <row r="38" s="86" customFormat="1" ht="18" customHeight="1"/>
    <row r="39" s="86" customFormat="1" ht="18" customHeight="1"/>
    <row r="40" s="86" customFormat="1" ht="18" customHeight="1"/>
    <row r="41" s="86" customFormat="1" ht="18" customHeight="1"/>
    <row r="42" s="86" customFormat="1" ht="18" customHeight="1"/>
    <row r="43" s="86" customFormat="1" ht="18" customHeight="1"/>
    <row r="44" s="86" customFormat="1" ht="18" customHeight="1"/>
    <row r="45" s="86" customFormat="1" ht="18" customHeight="1"/>
    <row r="46" s="86" customFormat="1" ht="18" customHeight="1"/>
    <row r="47" s="86" customFormat="1" ht="18" customHeight="1"/>
    <row r="48" s="86" customFormat="1" ht="18" customHeight="1"/>
    <row r="49" s="86" customFormat="1" ht="18" customHeight="1"/>
    <row r="50" s="86" customFormat="1" ht="18" customHeight="1"/>
    <row r="51" s="86" customFormat="1" ht="18" customHeight="1"/>
    <row r="52" s="86" customFormat="1" ht="18" customHeight="1"/>
    <row r="53" s="86" customFormat="1" ht="18" customHeight="1"/>
    <row r="54" s="86" customFormat="1" ht="18" customHeight="1"/>
    <row r="55" s="86" customFormat="1" ht="18" customHeight="1"/>
    <row r="56" s="86" customFormat="1" ht="18" customHeight="1"/>
    <row r="57" s="86" customFormat="1" ht="18" customHeight="1"/>
    <row r="58" s="86" customFormat="1" ht="18" customHeight="1"/>
    <row r="59" s="86" customFormat="1" ht="18" customHeight="1"/>
    <row r="60" s="86" customFormat="1" ht="18" customHeight="1"/>
    <row r="61" s="86" customFormat="1" ht="18" customHeight="1"/>
    <row r="62" s="86" customFormat="1" ht="18" customHeight="1"/>
    <row r="63" s="86" customFormat="1" ht="18" customHeight="1"/>
    <row r="64" s="86" customFormat="1" ht="18" customHeight="1"/>
    <row r="65" s="86" customFormat="1" ht="18" customHeight="1"/>
    <row r="66" s="86" customFormat="1" ht="18" customHeight="1"/>
    <row r="67" s="86" customFormat="1" ht="18" customHeight="1"/>
    <row r="68" s="86" customFormat="1" ht="18" customHeight="1"/>
    <row r="69" s="86" customFormat="1" ht="18" customHeight="1"/>
    <row r="70" s="86" customFormat="1" ht="18" customHeight="1"/>
    <row r="71" s="86" customFormat="1" ht="18" customHeight="1"/>
    <row r="72" s="86" customFormat="1" ht="18" customHeight="1"/>
    <row r="73" s="86" customFormat="1" ht="18" customHeight="1"/>
    <row r="74" s="86" customFormat="1" ht="18" customHeight="1"/>
    <row r="75" s="86" customFormat="1" ht="18" customHeight="1"/>
    <row r="76" s="86" customFormat="1" ht="18" customHeight="1"/>
    <row r="77" s="86" customFormat="1" ht="18" customHeight="1"/>
    <row r="78" s="86" customFormat="1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P5Q PRO</cp:lastModifiedBy>
  <cp:lastPrinted>2015-07-27T08:12:31Z</cp:lastPrinted>
  <dcterms:created xsi:type="dcterms:W3CDTF">2003-01-06T02:19:21Z</dcterms:created>
  <dcterms:modified xsi:type="dcterms:W3CDTF">2015-08-11T16:18:04Z</dcterms:modified>
  <cp:category/>
  <cp:version/>
  <cp:contentType/>
  <cp:contentStatus/>
</cp:coreProperties>
</file>