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85" tabRatio="705" activeTab="0"/>
  </bookViews>
  <sheets>
    <sheet name="保額保費計算" sheetId="1" r:id="rId1"/>
    <sheet name="勞保保額分級分攤表" sheetId="2" r:id="rId2"/>
    <sheet name="健保保額分級分攤表" sheetId="3" r:id="rId3"/>
    <sheet name="勞工退休金月提繳工分級表" sheetId="4" r:id="rId4"/>
  </sheets>
  <definedNames>
    <definedName name="_xlnm.Print_Area" localSheetId="0">'保額保費計算'!$G$11:$U$20</definedName>
    <definedName name="一般外籍人士">'保額保費計算'!$E$3</definedName>
    <definedName name="一般教職員自付額">'保額保費計算'!$C$17</definedName>
    <definedName name="一般教職員校付額">'保額保費計算'!$D$17</definedName>
    <definedName name="月提繳工資">'保額保費計算'!$D$26</definedName>
    <definedName name="身份別">'保額保費計算'!$D$3</definedName>
    <definedName name="非一般教職員自付額">'保額保費計算'!$C$18</definedName>
    <definedName name="非一般教職員校付額">'保額保費計算'!$D$18</definedName>
    <definedName name="是否超過65歲">'保額保費計算'!$B$3</definedName>
    <definedName name="健保自付額">'保額保費計算'!$C$22</definedName>
    <definedName name="健保保額">'保額保費計算'!$D$20</definedName>
    <definedName name="健保校付額">'保額保費計算'!$D$22</definedName>
    <definedName name="勞工退休金提撥金額">'保額保費計算'!$D$28</definedName>
    <definedName name="勞保自付額">'保額保費計算'!$A$22</definedName>
    <definedName name="勞保保額">'保額保費計算'!$B$20</definedName>
    <definedName name="勞保校付額">'保額保費計算'!$B$22</definedName>
    <definedName name="與本國人結婚之外籍人士">'保額保費計算'!$H$2</definedName>
  </definedNames>
  <calcPr fullCalcOnLoad="1"/>
</workbook>
</file>

<file path=xl/sharedStrings.xml><?xml version="1.0" encoding="utf-8"?>
<sst xmlns="http://schemas.openxmlformats.org/spreadsheetml/2006/main" count="260" uniqueCount="255">
  <si>
    <t>投保薪資金額</t>
  </si>
  <si>
    <t>就業保險</t>
  </si>
  <si>
    <t>墊償基金</t>
  </si>
  <si>
    <t>校付額</t>
  </si>
  <si>
    <t>自付額</t>
  </si>
  <si>
    <t>職業災害</t>
  </si>
  <si>
    <t>普通事故保險</t>
  </si>
  <si>
    <t>普通事故保險</t>
  </si>
  <si>
    <t>【就業保險(自付)＝投保薪資金額×1%(費率)×20%】(65歲以上，非與本國人結婚外籍人士免計)</t>
  </si>
  <si>
    <t>YES</t>
  </si>
  <si>
    <t>NO</t>
  </si>
  <si>
    <t>※91.09.01健保費率由4.25%調高為4.55%</t>
  </si>
  <si>
    <t>※96.01.01健保局調降雇主負擔之眷口數為0.7口</t>
  </si>
  <si>
    <t>17,280元</t>
  </si>
  <si>
    <t>第4組</t>
  </si>
  <si>
    <t>150,000元</t>
  </si>
  <si>
    <t>※96.08.01健保最低保額由15,840提高為17,280</t>
  </si>
  <si>
    <t>※94.04.01健保最高保額由87,600提高為131,700</t>
  </si>
  <si>
    <t>※99.04.01健保最高保額由131,700提高為182,000</t>
  </si>
  <si>
    <t>月投保金額</t>
  </si>
  <si>
    <t>勞工退休金月提繳工資分級表</t>
  </si>
  <si>
    <t>級距</t>
  </si>
  <si>
    <t>級</t>
  </si>
  <si>
    <t>實際工資</t>
  </si>
  <si>
    <t>月提繳工資</t>
  </si>
  <si>
    <t>11,101元至12,540元</t>
  </si>
  <si>
    <t>12,540元</t>
  </si>
  <si>
    <t>16,501元至17,280元</t>
  </si>
  <si>
    <t>第10組</t>
  </si>
  <si>
    <t>第11組</t>
  </si>
  <si>
    <t>第5組</t>
  </si>
  <si>
    <t>第6組</t>
  </si>
  <si>
    <t>※99.04.01健保費率由4.55%調高為5.17%</t>
  </si>
  <si>
    <t>※100.01.01健保最低保額由17,280提高為17,880</t>
  </si>
  <si>
    <t>※101.01.01健保最低保額由17,880提高為18,780</t>
  </si>
  <si>
    <t>單位：新台幣元</t>
  </si>
  <si>
    <t>投保金額等級</t>
  </si>
  <si>
    <t>被保險人及眷屬負擔金額﹝負擔比率30%﹞</t>
  </si>
  <si>
    <t>本人</t>
  </si>
  <si>
    <t>本人+１眷口</t>
  </si>
  <si>
    <t>本人+２眷口</t>
  </si>
  <si>
    <t>本人+３眷口</t>
  </si>
  <si>
    <t>※102.01.01健保費率由5.17%調降為4.91%</t>
  </si>
  <si>
    <t>【就業保險(校付)＝投保薪資金額×1%(費率)×70%】(65歲以上，非與本國人結婚外籍人士免計)</t>
  </si>
  <si>
    <t>※102.07.01健保最低保額由18,780提高為19,047</t>
  </si>
  <si>
    <t>※103.07.01健保最低保額由19,047提高為19,273</t>
  </si>
  <si>
    <r>
      <t>【墊償基金(校付)＝投保薪資總額×0.025%】</t>
    </r>
    <r>
      <rPr>
        <sz val="11"/>
        <color indexed="10"/>
        <rFont val="標楷體"/>
        <family val="4"/>
      </rPr>
      <t>◎103.08.01起教學工作者免計</t>
    </r>
  </si>
  <si>
    <t>※104.07.01健保最低保額由19,273提高為20,008</t>
  </si>
  <si>
    <t>※104.01.01健保局調降雇主負擔之眷口數為0.62口</t>
  </si>
  <si>
    <t>※105.01.01健保局調降雇主負擔之眷口數為0.61口</t>
  </si>
  <si>
    <t>【校付＝投保薪資金額×4.91%(費率)×60%×(1＋0.62眷口數)】</t>
  </si>
  <si>
    <t>※105.01.01健保費率由4.91%調降為4.69%</t>
  </si>
  <si>
    <t>◎105.5.1起，「勞工保險投保薪資分級表」將增列投保薪資等級第20級─45,800元</t>
  </si>
  <si>
    <t>◎106.1.1起，因勞工保險條例規定，普通事故保險費率修正為9.5%</t>
  </si>
  <si>
    <t>◎106.1.1起，基本工資由20,008元調整為21,009元，</t>
  </si>
  <si>
    <t>「勞工保險投保薪資分級表」第1級月投保薪資金額修正為21,009元，</t>
  </si>
  <si>
    <t>原分級表第2級20,100元及第3級21,000元刪除，第4級21,900元遞移為第2級，餘級次均遞移。</t>
  </si>
  <si>
    <t>【自付＝投保薪資金額×4.91%(費率)×30%】</t>
  </si>
  <si>
    <t>【校付＝投保薪資金額×4.91%(費率)×60%×(1＋0.7眷口數)】</t>
  </si>
  <si>
    <t>※106.01.01健保最低保額由20,008提高為21,009</t>
  </si>
  <si>
    <t>【自付＝投保薪資金額×4.69%(費率)×30%】</t>
  </si>
  <si>
    <t>【校付＝投保薪資金額×4.69%(費率)×60%×(1＋0.61眷口數)】</t>
  </si>
  <si>
    <t>全民健康保險保險費負擔金額表(二)</t>
  </si>
  <si>
    <t>※107.01.01健保最低保額由21,009提高為22,000</t>
  </si>
  <si>
    <t>◎107.1.1起，基本工資由21,009元調整為22,000元，</t>
  </si>
  <si>
    <t>「勞工保險投保薪資分級表」第1級月投保薪資金額修正為22,000元，原分級表第2級21,900元刪除。</t>
  </si>
  <si>
    <r>
      <t>投保單位負擔金額﹝負擔比率60</t>
    </r>
    <r>
      <rPr>
        <sz val="12"/>
        <rFont val="新細明體"/>
        <family val="1"/>
      </rPr>
      <t>%﹞</t>
    </r>
  </si>
  <si>
    <r>
      <t>政府補助金額﹝補助比率10</t>
    </r>
    <r>
      <rPr>
        <sz val="12"/>
        <rFont val="新細明體"/>
        <family val="1"/>
      </rPr>
      <t>%﹞</t>
    </r>
  </si>
  <si>
    <r>
      <rPr>
        <sz val="14"/>
        <rFont val="新細明體"/>
        <family val="1"/>
      </rPr>
      <t>本國人</t>
    </r>
  </si>
  <si>
    <r>
      <rPr>
        <sz val="14"/>
        <rFont val="新細明體"/>
        <family val="1"/>
      </rPr>
      <t>未與本國人結婚之外籍人士</t>
    </r>
  </si>
  <si>
    <r>
      <rPr>
        <sz val="14"/>
        <rFont val="新細明體"/>
        <family val="1"/>
      </rPr>
      <t>對照</t>
    </r>
  </si>
  <si>
    <r>
      <t>IF(</t>
    </r>
    <r>
      <rPr>
        <sz val="14"/>
        <rFont val="新細明體"/>
        <family val="1"/>
      </rPr>
      <t>身份別</t>
    </r>
    <r>
      <rPr>
        <sz val="14"/>
        <rFont val="Arial"/>
        <family val="2"/>
      </rPr>
      <t>="</t>
    </r>
    <r>
      <rPr>
        <sz val="14"/>
        <rFont val="新細明體"/>
        <family val="1"/>
      </rPr>
      <t>本國人</t>
    </r>
    <r>
      <rPr>
        <sz val="14"/>
        <rFont val="Arial"/>
        <family val="2"/>
      </rPr>
      <t>",VLOOKUP(B2,A25:C87,2),0)</t>
    </r>
  </si>
  <si>
    <r>
      <t>IF(</t>
    </r>
    <r>
      <rPr>
        <sz val="14"/>
        <rFont val="新細明體"/>
        <family val="1"/>
      </rPr>
      <t>身份別</t>
    </r>
    <r>
      <rPr>
        <sz val="14"/>
        <rFont val="Arial"/>
        <family val="2"/>
      </rPr>
      <t>="</t>
    </r>
    <r>
      <rPr>
        <sz val="14"/>
        <rFont val="新細明體"/>
        <family val="1"/>
      </rPr>
      <t>本國人</t>
    </r>
    <r>
      <rPr>
        <sz val="14"/>
        <rFont val="Arial"/>
        <family val="2"/>
      </rPr>
      <t>",VLOOKUP(B2,A25:C87,3),0)</t>
    </r>
  </si>
  <si>
    <t>NO</t>
  </si>
  <si>
    <t>本國人</t>
  </si>
  <si>
    <r>
      <rPr>
        <sz val="14"/>
        <rFont val="新細明體"/>
        <family val="1"/>
      </rPr>
      <t xml:space="preserve">自願提撥
</t>
    </r>
    <r>
      <rPr>
        <sz val="14"/>
        <rFont val="Arial"/>
        <family val="2"/>
      </rPr>
      <t>(</t>
    </r>
    <r>
      <rPr>
        <sz val="14"/>
        <rFont val="新細明體"/>
        <family val="1"/>
      </rPr>
      <t>提撥率</t>
    </r>
    <r>
      <rPr>
        <sz val="14"/>
        <rFont val="Arial"/>
        <family val="2"/>
      </rPr>
      <t>0%</t>
    </r>
    <r>
      <rPr>
        <sz val="14"/>
        <rFont val="新細明體"/>
        <family val="1"/>
      </rPr>
      <t>～</t>
    </r>
    <r>
      <rPr>
        <sz val="14"/>
        <rFont val="Arial"/>
        <family val="2"/>
      </rPr>
      <t>6%)</t>
    </r>
  </si>
  <si>
    <r>
      <rPr>
        <sz val="14"/>
        <color indexed="10"/>
        <rFont val="標楷體"/>
        <family val="4"/>
      </rPr>
      <t>◎本校自</t>
    </r>
    <r>
      <rPr>
        <sz val="14"/>
        <color indexed="10"/>
        <rFont val="Arial"/>
        <family val="2"/>
      </rPr>
      <t>103.08.01</t>
    </r>
    <r>
      <rPr>
        <sz val="14"/>
        <color indexed="10"/>
        <rFont val="標楷體"/>
        <family val="4"/>
      </rPr>
      <t>起，除具教學工作者外，皆屬勞基法適用範圍，亦為勞工退休金強制提撥對象。</t>
    </r>
  </si>
  <si>
    <r>
      <rPr>
        <sz val="14"/>
        <rFont val="新細明體"/>
        <family val="1"/>
      </rPr>
      <t>下拉式選單</t>
    </r>
  </si>
  <si>
    <r>
      <rPr>
        <sz val="14"/>
        <rFont val="新細明體"/>
        <family val="1"/>
      </rPr>
      <t>勞保自付額</t>
    </r>
  </si>
  <si>
    <r>
      <rPr>
        <sz val="14"/>
        <rFont val="新細明體"/>
        <family val="1"/>
      </rPr>
      <t>勞保校付額</t>
    </r>
  </si>
  <si>
    <r>
      <rPr>
        <sz val="14"/>
        <rFont val="新細明體"/>
        <family val="1"/>
      </rPr>
      <t>下拉式選單</t>
    </r>
  </si>
  <si>
    <r>
      <rPr>
        <sz val="14"/>
        <rFont val="新細明體"/>
        <family val="1"/>
      </rPr>
      <t>普通事故</t>
    </r>
  </si>
  <si>
    <r>
      <rPr>
        <sz val="14"/>
        <rFont val="新細明體"/>
        <family val="1"/>
      </rPr>
      <t>就業保險</t>
    </r>
  </si>
  <si>
    <r>
      <rPr>
        <sz val="14"/>
        <rFont val="新細明體"/>
        <family val="1"/>
      </rPr>
      <t>與本國人結婚之外籍人士</t>
    </r>
  </si>
  <si>
    <r>
      <rPr>
        <sz val="14"/>
        <rFont val="新細明體"/>
        <family val="1"/>
      </rPr>
      <t>職業災害</t>
    </r>
  </si>
  <si>
    <r>
      <rPr>
        <sz val="14"/>
        <rFont val="新細明體"/>
        <family val="1"/>
      </rPr>
      <t>墊償基金</t>
    </r>
  </si>
  <si>
    <r>
      <rPr>
        <sz val="14"/>
        <rFont val="新細明體"/>
        <family val="1"/>
      </rPr>
      <t>定義</t>
    </r>
  </si>
  <si>
    <r>
      <rPr>
        <sz val="14"/>
        <rFont val="新細明體"/>
        <family val="1"/>
      </rPr>
      <t>一般教職員</t>
    </r>
  </si>
  <si>
    <r>
      <rPr>
        <sz val="14"/>
        <rFont val="新細明體"/>
        <family val="1"/>
      </rPr>
      <t>非一般教職員</t>
    </r>
  </si>
  <si>
    <r>
      <rPr>
        <sz val="14"/>
        <rFont val="新細明體"/>
        <family val="1"/>
      </rPr>
      <t>勞保保額</t>
    </r>
  </si>
  <si>
    <r>
      <rPr>
        <sz val="14"/>
        <rFont val="新細明體"/>
        <family val="1"/>
      </rPr>
      <t>健保保額</t>
    </r>
  </si>
  <si>
    <r>
      <rPr>
        <sz val="14"/>
        <rFont val="新細明體"/>
        <family val="1"/>
      </rPr>
      <t>勞退分級對照</t>
    </r>
  </si>
  <si>
    <r>
      <rPr>
        <sz val="14"/>
        <rFont val="新細明體"/>
        <family val="1"/>
      </rPr>
      <t>提繳工資</t>
    </r>
  </si>
  <si>
    <r>
      <rPr>
        <sz val="14"/>
        <rFont val="新細明體"/>
        <family val="1"/>
      </rPr>
      <t>雇主負擔</t>
    </r>
  </si>
  <si>
    <r>
      <rPr>
        <sz val="14"/>
        <rFont val="新細明體"/>
        <family val="1"/>
      </rPr>
      <t>月提繳工資</t>
    </r>
  </si>
  <si>
    <r>
      <rPr>
        <sz val="14"/>
        <rFont val="新細明體"/>
        <family val="1"/>
      </rPr>
      <t>雇主負擔</t>
    </r>
  </si>
  <si>
    <r>
      <t>IF(</t>
    </r>
    <r>
      <rPr>
        <sz val="14"/>
        <rFont val="新細明體"/>
        <family val="1"/>
      </rPr>
      <t>身份別</t>
    </r>
    <r>
      <rPr>
        <sz val="14"/>
        <rFont val="Arial"/>
        <family val="2"/>
      </rPr>
      <t>="</t>
    </r>
    <r>
      <rPr>
        <sz val="14"/>
        <rFont val="新細明體"/>
        <family val="1"/>
      </rPr>
      <t>未與本國人結婚之外籍人士</t>
    </r>
    <r>
      <rPr>
        <sz val="14"/>
        <rFont val="Arial"/>
        <family val="2"/>
      </rPr>
      <t>",0,VLOOKUP(B2,A25:C87,2))</t>
    </r>
  </si>
  <si>
    <r>
      <t>IF(</t>
    </r>
    <r>
      <rPr>
        <sz val="14"/>
        <rFont val="新細明體"/>
        <family val="1"/>
      </rPr>
      <t>身份別</t>
    </r>
    <r>
      <rPr>
        <sz val="14"/>
        <rFont val="Arial"/>
        <family val="2"/>
      </rPr>
      <t>="</t>
    </r>
    <r>
      <rPr>
        <sz val="14"/>
        <rFont val="新細明體"/>
        <family val="1"/>
      </rPr>
      <t>未與本國人結婚之外籍人士</t>
    </r>
    <r>
      <rPr>
        <sz val="14"/>
        <rFont val="Arial"/>
        <family val="2"/>
      </rPr>
      <t>",0,VLOOKUP(B2,A25:C87,3))</t>
    </r>
  </si>
  <si>
    <t>◎108.1.1起，因勞工保險條例規定，普通事故保險費率修正為10%</t>
  </si>
  <si>
    <r>
      <t>【普通事故保險(自付)＝投保薪資金額×</t>
    </r>
    <r>
      <rPr>
        <sz val="11"/>
        <color indexed="10"/>
        <rFont val="標楷體"/>
        <family val="4"/>
      </rPr>
      <t>10%(</t>
    </r>
    <r>
      <rPr>
        <sz val="11"/>
        <rFont val="標楷體"/>
        <family val="4"/>
      </rPr>
      <t>費率)×20%】</t>
    </r>
  </si>
  <si>
    <r>
      <t>【普通事故保險(校付)＝投保薪資金額×</t>
    </r>
    <r>
      <rPr>
        <sz val="11"/>
        <color indexed="10"/>
        <rFont val="標楷體"/>
        <family val="4"/>
      </rPr>
      <t>10%</t>
    </r>
    <r>
      <rPr>
        <sz val="11"/>
        <rFont val="標楷體"/>
        <family val="4"/>
      </rPr>
      <t>(費率)×70%】</t>
    </r>
  </si>
  <si>
    <t>◎108.1.1起，基本工資由22,000元調整為23,100元，</t>
  </si>
  <si>
    <t>「勞工保險投保薪資分級表」第1級月投保薪資金額修正為23,100元，原分級表第2級22,800元刪除。</t>
  </si>
  <si>
    <r>
      <t>中華民國107</t>
    </r>
    <r>
      <rPr>
        <b/>
        <sz val="11"/>
        <color indexed="8"/>
        <rFont val="標楷體"/>
        <family val="4"/>
      </rPr>
      <t>年11月2日勞動部勞動福3字第1070136066號令修</t>
    </r>
    <r>
      <rPr>
        <b/>
        <sz val="11"/>
        <rFont val="標楷體"/>
        <family val="4"/>
      </rPr>
      <t>正發布，自108年1月1日生效</t>
    </r>
  </si>
  <si>
    <t>第1組</t>
  </si>
  <si>
    <t>1,500元以下</t>
  </si>
  <si>
    <t>1,500元</t>
  </si>
  <si>
    <t>第7組</t>
  </si>
  <si>
    <t>45,801元至48,200元</t>
  </si>
  <si>
    <t>48,200元</t>
  </si>
  <si>
    <t>1,501元至3,000元</t>
  </si>
  <si>
    <t>3,000元</t>
  </si>
  <si>
    <t>48,201元至50,600元</t>
  </si>
  <si>
    <t>50,600元</t>
  </si>
  <si>
    <t>3,001元至4,500元</t>
  </si>
  <si>
    <t>4,500元</t>
  </si>
  <si>
    <t>50,601元至53,000元</t>
  </si>
  <si>
    <t>53,000元</t>
  </si>
  <si>
    <t>4,501元至6,000元</t>
  </si>
  <si>
    <t>6,000元</t>
  </si>
  <si>
    <t>53,001元至55,400元</t>
  </si>
  <si>
    <t>55,400元</t>
  </si>
  <si>
    <t>6,001元至7,500元</t>
  </si>
  <si>
    <t>7,500元</t>
  </si>
  <si>
    <t>55,401元至57,800元</t>
  </si>
  <si>
    <t>57,800元</t>
  </si>
  <si>
    <t>第2組</t>
  </si>
  <si>
    <t>7,501元至8,700元</t>
  </si>
  <si>
    <t>8,700元</t>
  </si>
  <si>
    <t>第8組</t>
  </si>
  <si>
    <t>57,801元至60,800元</t>
  </si>
  <si>
    <t>60,800元</t>
  </si>
  <si>
    <t>8,701元至9,900元</t>
  </si>
  <si>
    <t>9,900元</t>
  </si>
  <si>
    <t>60,801元至63,800元</t>
  </si>
  <si>
    <t>63,800元</t>
  </si>
  <si>
    <t>9,901元至11,100元</t>
  </si>
  <si>
    <t>11,100元</t>
  </si>
  <si>
    <t>63,801元至66,800元</t>
  </si>
  <si>
    <t>66,800元</t>
  </si>
  <si>
    <t>66,801元至69,800元</t>
  </si>
  <si>
    <t>69,800元</t>
  </si>
  <si>
    <t>12,541元至13,500元</t>
  </si>
  <si>
    <t>13,500元</t>
  </si>
  <si>
    <t>69,801元至72,800元</t>
  </si>
  <si>
    <t>72,800元</t>
  </si>
  <si>
    <t>第3組</t>
  </si>
  <si>
    <t>13,501元至15,840元</t>
  </si>
  <si>
    <t>15,840元</t>
  </si>
  <si>
    <t>第9組</t>
  </si>
  <si>
    <t>72,801元至76,500元</t>
  </si>
  <si>
    <t>76,500元</t>
  </si>
  <si>
    <t>15,841元至16,500元</t>
  </si>
  <si>
    <t>16,500元</t>
  </si>
  <si>
    <t>76,501元至80,200元</t>
  </si>
  <si>
    <t>80,200元</t>
  </si>
  <si>
    <t>80,201元至83,900元</t>
  </si>
  <si>
    <t>83,900元</t>
  </si>
  <si>
    <t>17,281元至17,880元</t>
  </si>
  <si>
    <t>17,880元</t>
  </si>
  <si>
    <t>83,901元至87,600元</t>
  </si>
  <si>
    <t>87,600元</t>
  </si>
  <si>
    <t>17,881元至19,047元</t>
  </si>
  <si>
    <t>19,047元</t>
  </si>
  <si>
    <t>87,601元至92,100元</t>
  </si>
  <si>
    <t>92,100元</t>
  </si>
  <si>
    <t>19,048元至20,008元</t>
  </si>
  <si>
    <t>20,008元</t>
  </si>
  <si>
    <t>92,101元至96,600元</t>
  </si>
  <si>
    <t>96,600元</t>
  </si>
  <si>
    <t>20,009元至21,009元</t>
  </si>
  <si>
    <t>21,009元</t>
  </si>
  <si>
    <t>96,601元至101,100元</t>
  </si>
  <si>
    <t>101,100元</t>
  </si>
  <si>
    <t>21,010元至22,000元</t>
  </si>
  <si>
    <t>22,000元</t>
  </si>
  <si>
    <t>101,101元至105,600元</t>
  </si>
  <si>
    <t>105,600元</t>
  </si>
  <si>
    <t>22,001元至23,100元</t>
  </si>
  <si>
    <t>23,100元</t>
  </si>
  <si>
    <t>105,601元至110,100元</t>
  </si>
  <si>
    <t>110,100元</t>
  </si>
  <si>
    <t>23,101元至24,000元</t>
  </si>
  <si>
    <t>24,000元</t>
  </si>
  <si>
    <t>110,101元至115,500元</t>
  </si>
  <si>
    <t>115,500元</t>
  </si>
  <si>
    <t>24,001元至25,200元</t>
  </si>
  <si>
    <t>25,200元</t>
  </si>
  <si>
    <t>115,501元至120,900元</t>
  </si>
  <si>
    <t>120,900元</t>
  </si>
  <si>
    <t>25,201元至26,400元</t>
  </si>
  <si>
    <t>26,400元</t>
  </si>
  <si>
    <t>120,901元至126,300元</t>
  </si>
  <si>
    <t>126,300元</t>
  </si>
  <si>
    <t>26,401元至27,600元</t>
  </si>
  <si>
    <t>27,600元</t>
  </si>
  <si>
    <t>126,301元至131,700元</t>
  </si>
  <si>
    <t>131,700元</t>
  </si>
  <si>
    <t>27,601元至28,800元</t>
  </si>
  <si>
    <t>28,800元</t>
  </si>
  <si>
    <t>131,701元至137,100元</t>
  </si>
  <si>
    <t>137,100元</t>
  </si>
  <si>
    <t>28,801元至30,300元</t>
  </si>
  <si>
    <t>30,300元</t>
  </si>
  <si>
    <t>137,101元至142,500元</t>
  </si>
  <si>
    <t>142,500元</t>
  </si>
  <si>
    <t>30,301元至31,800元</t>
  </si>
  <si>
    <t>31,800元</t>
  </si>
  <si>
    <t>142,501元至147,900元</t>
  </si>
  <si>
    <t>147,900元</t>
  </si>
  <si>
    <t>31,801元至33,300元</t>
  </si>
  <si>
    <t>33,300元</t>
  </si>
  <si>
    <t>147,901元以上</t>
  </si>
  <si>
    <t>33,301元至34,800元</t>
  </si>
  <si>
    <t>34,800元</t>
  </si>
  <si>
    <t>備註：本表月提繳工資金額以新臺幣元為單位，</t>
  </si>
  <si>
    <t>34,801元至36,300元</t>
  </si>
  <si>
    <t>36,300元</t>
  </si>
  <si>
    <t>36,301元至38,200元</t>
  </si>
  <si>
    <t>38,200元</t>
  </si>
  <si>
    <t>38,201元至40,100元</t>
  </si>
  <si>
    <t>40,100元</t>
  </si>
  <si>
    <t>40,101元至42,000元</t>
  </si>
  <si>
    <t>42,000元</t>
  </si>
  <si>
    <t>42,001元至43,900元</t>
  </si>
  <si>
    <t>43,900元</t>
  </si>
  <si>
    <t>43,901元至45,800元</t>
  </si>
  <si>
    <t>45,800元</t>
  </si>
  <si>
    <t>※108.01.01健保最低保額由22,000提高為23,100</t>
  </si>
  <si>
    <r>
      <t>【職業災害(校付)＝投保薪資總額×</t>
    </r>
    <r>
      <rPr>
        <sz val="11"/>
        <color indexed="10"/>
        <rFont val="標楷體"/>
        <family val="4"/>
      </rPr>
      <t>0.1</t>
    </r>
    <r>
      <rPr>
        <sz val="11"/>
        <color indexed="10"/>
        <rFont val="標楷體"/>
        <family val="4"/>
      </rPr>
      <t>0</t>
    </r>
    <r>
      <rPr>
        <sz val="11"/>
        <color indexed="10"/>
        <rFont val="標楷體"/>
        <family val="4"/>
      </rPr>
      <t>%</t>
    </r>
    <r>
      <rPr>
        <sz val="11"/>
        <rFont val="標楷體"/>
        <family val="4"/>
      </rPr>
      <t>】</t>
    </r>
    <r>
      <rPr>
        <sz val="11"/>
        <color indexed="8"/>
        <rFont val="標楷體"/>
        <family val="4"/>
      </rPr>
      <t>◎106年度職災費率調整為0.10%◎107年度職災費率調整為0.11%</t>
    </r>
    <r>
      <rPr>
        <sz val="11"/>
        <color indexed="10"/>
        <rFont val="標楷體"/>
        <family val="4"/>
      </rPr>
      <t>◎108年度職災費率調整為0.10%</t>
    </r>
  </si>
  <si>
    <t>勞工退休金月提繳工資分級表</t>
  </si>
  <si>
    <t>勞保保額分級分攤表</t>
  </si>
  <si>
    <t>健保保額分級分攤表</t>
  </si>
  <si>
    <r>
      <rPr>
        <sz val="16"/>
        <rFont val="標楷體"/>
        <family val="4"/>
      </rPr>
      <t>勞保保額</t>
    </r>
  </si>
  <si>
    <r>
      <rPr>
        <sz val="16"/>
        <color indexed="8"/>
        <rFont val="標楷體"/>
        <family val="4"/>
      </rPr>
      <t>自付金額</t>
    </r>
  </si>
  <si>
    <r>
      <rPr>
        <sz val="16"/>
        <rFont val="標楷體"/>
        <family val="4"/>
      </rPr>
      <t>健保保額</t>
    </r>
  </si>
  <si>
    <r>
      <rPr>
        <sz val="16"/>
        <rFont val="標楷體"/>
        <family val="4"/>
      </rPr>
      <t>自付金額</t>
    </r>
  </si>
  <si>
    <r>
      <rPr>
        <sz val="16"/>
        <rFont val="標楷體"/>
        <family val="4"/>
      </rPr>
      <t>校付金額</t>
    </r>
  </si>
  <si>
    <r>
      <rPr>
        <sz val="16"/>
        <rFont val="標楷體"/>
        <family val="4"/>
      </rPr>
      <t>提繳工資</t>
    </r>
  </si>
  <si>
    <r>
      <rPr>
        <sz val="16"/>
        <rFont val="標楷體"/>
        <family val="4"/>
      </rPr>
      <t>自付金額</t>
    </r>
  </si>
  <si>
    <r>
      <rPr>
        <b/>
        <sz val="16"/>
        <rFont val="標楷體"/>
        <family val="4"/>
      </rPr>
      <t>全民健康保險保費計算</t>
    </r>
  </si>
  <si>
    <r>
      <rPr>
        <b/>
        <sz val="16"/>
        <rFont val="標楷體"/>
        <family val="4"/>
      </rPr>
      <t>勞工保險保費計算</t>
    </r>
  </si>
  <si>
    <r>
      <rPr>
        <b/>
        <sz val="16"/>
        <rFont val="標楷體"/>
        <family val="4"/>
      </rPr>
      <t>勞工退休金提撥</t>
    </r>
  </si>
  <si>
    <r>
      <rPr>
        <sz val="16"/>
        <color indexed="8"/>
        <rFont val="標楷體"/>
        <family val="4"/>
      </rPr>
      <t xml:space="preserve">校付金額
</t>
    </r>
    <r>
      <rPr>
        <sz val="12"/>
        <color indexed="8"/>
        <rFont val="Arial"/>
        <family val="2"/>
      </rPr>
      <t>(</t>
    </r>
    <r>
      <rPr>
        <sz val="12"/>
        <color indexed="8"/>
        <rFont val="標楷體"/>
        <family val="4"/>
      </rPr>
      <t>本校職災費率為</t>
    </r>
    <r>
      <rPr>
        <sz val="12"/>
        <color indexed="8"/>
        <rFont val="Arial"/>
        <family val="2"/>
      </rPr>
      <t>0.10%)</t>
    </r>
  </si>
  <si>
    <r>
      <rPr>
        <sz val="16"/>
        <rFont val="標楷體"/>
        <family val="4"/>
      </rPr>
      <t xml:space="preserve">校付金額
</t>
    </r>
    <r>
      <rPr>
        <sz val="12"/>
        <color indexed="60"/>
        <rFont val="Arial"/>
        <family val="2"/>
      </rPr>
      <t>(</t>
    </r>
    <r>
      <rPr>
        <sz val="12"/>
        <color indexed="60"/>
        <rFont val="標楷體"/>
        <family val="4"/>
      </rPr>
      <t>依規定以</t>
    </r>
    <r>
      <rPr>
        <sz val="12"/>
        <color indexed="60"/>
        <rFont val="Arial"/>
        <family val="2"/>
      </rPr>
      <t>6%</t>
    </r>
    <r>
      <rPr>
        <sz val="12"/>
        <color indexed="60"/>
        <rFont val="標楷體"/>
        <family val="4"/>
      </rPr>
      <t>計算</t>
    </r>
    <r>
      <rPr>
        <sz val="12"/>
        <color indexed="60"/>
        <rFont val="Arial"/>
        <family val="2"/>
      </rPr>
      <t>)</t>
    </r>
  </si>
  <si>
    <r>
      <rPr>
        <b/>
        <sz val="20"/>
        <rFont val="標楷體"/>
        <family val="4"/>
      </rPr>
      <t>輔仁大學</t>
    </r>
    <r>
      <rPr>
        <b/>
        <sz val="20"/>
        <rFont val="Arial"/>
        <family val="2"/>
      </rPr>
      <t>108</t>
    </r>
    <r>
      <rPr>
        <b/>
        <sz val="20"/>
        <rFont val="標楷體"/>
        <family val="4"/>
      </rPr>
      <t xml:space="preserve">年度勞工保險暨全民健康保險保額保費計算
</t>
    </r>
    <r>
      <rPr>
        <b/>
        <sz val="20"/>
        <rFont val="Arial"/>
        <family val="2"/>
      </rPr>
      <t>(</t>
    </r>
    <r>
      <rPr>
        <b/>
        <sz val="20"/>
        <rFont val="標楷體"/>
        <family val="4"/>
      </rPr>
      <t>含勞工退休金雇主提撥部份</t>
    </r>
    <r>
      <rPr>
        <b/>
        <sz val="20"/>
        <rFont val="Arial"/>
        <family val="2"/>
      </rPr>
      <t>)</t>
    </r>
  </si>
  <si>
    <r>
      <t>108</t>
    </r>
    <r>
      <rPr>
        <b/>
        <sz val="18"/>
        <color indexed="12"/>
        <rFont val="細明體"/>
        <family val="3"/>
      </rPr>
      <t>年</t>
    </r>
    <r>
      <rPr>
        <b/>
        <sz val="18"/>
        <color indexed="12"/>
        <rFont val="Arial"/>
        <family val="2"/>
      </rPr>
      <t>1</t>
    </r>
    <r>
      <rPr>
        <b/>
        <sz val="18"/>
        <color indexed="12"/>
        <rFont val="細明體"/>
        <family val="3"/>
      </rPr>
      <t>月</t>
    </r>
    <r>
      <rPr>
        <b/>
        <sz val="18"/>
        <color indexed="12"/>
        <rFont val="Arial"/>
        <family val="2"/>
      </rPr>
      <t>1</t>
    </r>
    <r>
      <rPr>
        <b/>
        <sz val="18"/>
        <color indexed="12"/>
        <rFont val="細明體"/>
        <family val="3"/>
      </rPr>
      <t>日起適用</t>
    </r>
  </si>
  <si>
    <r>
      <rPr>
        <b/>
        <sz val="14"/>
        <color indexed="30"/>
        <rFont val="新細明體"/>
        <family val="1"/>
      </rPr>
      <t>勞保自付額</t>
    </r>
  </si>
  <si>
    <r>
      <rPr>
        <b/>
        <sz val="14"/>
        <color indexed="30"/>
        <rFont val="新細明體"/>
        <family val="1"/>
      </rPr>
      <t>勞保校付額</t>
    </r>
  </si>
  <si>
    <r>
      <rPr>
        <b/>
        <sz val="14"/>
        <color indexed="30"/>
        <rFont val="新細明體"/>
        <family val="1"/>
      </rPr>
      <t>健保自付額</t>
    </r>
  </si>
  <si>
    <r>
      <rPr>
        <b/>
        <sz val="14"/>
        <color indexed="30"/>
        <rFont val="新細明體"/>
        <family val="1"/>
      </rPr>
      <t>健保校付額</t>
    </r>
  </si>
  <si>
    <r>
      <rPr>
        <sz val="16"/>
        <rFont val="標楷體"/>
        <family val="4"/>
      </rPr>
      <t>每月薪資金額</t>
    </r>
  </si>
  <si>
    <r>
      <rPr>
        <sz val="16"/>
        <rFont val="標楷體"/>
        <family val="4"/>
      </rPr>
      <t>是否超過</t>
    </r>
    <r>
      <rPr>
        <sz val="16"/>
        <rFont val="Arial"/>
        <family val="2"/>
      </rPr>
      <t>65</t>
    </r>
    <r>
      <rPr>
        <sz val="16"/>
        <rFont val="標楷體"/>
        <family val="4"/>
      </rPr>
      <t>歲</t>
    </r>
  </si>
  <si>
    <r>
      <rPr>
        <sz val="16"/>
        <rFont val="標楷體"/>
        <family val="4"/>
      </rPr>
      <t>身份別</t>
    </r>
  </si>
  <si>
    <t>﹝公、民營事業、機構及有一定顧主之受僱者適用﹞108.1.1生效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</si>
</sst>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_-* #,##0_-;\-* #,##0_-;_-* &quot;-&quot;??_-;_-@_-"/>
    <numFmt numFmtId="181" formatCode="_(* #,##0_);_(* \(#,##0\);_(* &quot;-&quot;_);_(@_)"/>
    <numFmt numFmtId="182" formatCode="[$€-2]\ #,##0.00_);[Red]\([$€-2]\ #,##0.00\)"/>
    <numFmt numFmtId="183" formatCode="0_ "/>
    <numFmt numFmtId="184" formatCode="0.00_ "/>
    <numFmt numFmtId="185" formatCode="0.0000_ "/>
    <numFmt numFmtId="186" formatCode="0.000_ "/>
    <numFmt numFmtId="187" formatCode="m&quot;月&quot;d&quot;日&quot;"/>
  </numFmts>
  <fonts count="108">
    <font>
      <sz val="12"/>
      <name val="新細明體"/>
      <family val="1"/>
    </font>
    <font>
      <sz val="9"/>
      <name val="新細明體"/>
      <family val="1"/>
    </font>
    <font>
      <sz val="10"/>
      <name val="標楷體"/>
      <family val="4"/>
    </font>
    <font>
      <sz val="12"/>
      <name val="標楷體"/>
      <family val="4"/>
    </font>
    <font>
      <sz val="11"/>
      <name val="標楷體"/>
      <family val="4"/>
    </font>
    <font>
      <sz val="11"/>
      <color indexed="10"/>
      <name val="標楷體"/>
      <family val="4"/>
    </font>
    <font>
      <sz val="12"/>
      <color indexed="12"/>
      <name val="標楷體"/>
      <family val="4"/>
    </font>
    <font>
      <sz val="12"/>
      <color indexed="10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4"/>
      <name val="新細明體"/>
      <family val="1"/>
    </font>
    <font>
      <sz val="11"/>
      <color indexed="55"/>
      <name val="標楷體"/>
      <family val="4"/>
    </font>
    <font>
      <sz val="11"/>
      <color indexed="17"/>
      <name val="標楷體"/>
      <family val="4"/>
    </font>
    <font>
      <b/>
      <sz val="20"/>
      <name val="標楷體"/>
      <family val="4"/>
    </font>
    <font>
      <sz val="12"/>
      <name val="Times New Roman"/>
      <family val="1"/>
    </font>
    <font>
      <b/>
      <sz val="18"/>
      <name val="新細明體"/>
      <family val="1"/>
    </font>
    <font>
      <sz val="10"/>
      <name val="新細明體"/>
      <family val="1"/>
    </font>
    <font>
      <sz val="12"/>
      <color indexed="56"/>
      <name val="新細明體"/>
      <family val="1"/>
    </font>
    <font>
      <sz val="12"/>
      <color indexed="8"/>
      <name val="新細明體"/>
      <family val="1"/>
    </font>
    <font>
      <sz val="14"/>
      <color indexed="10"/>
      <name val="標楷體"/>
      <family val="4"/>
    </font>
    <font>
      <b/>
      <sz val="14"/>
      <name val="Arial"/>
      <family val="2"/>
    </font>
    <font>
      <sz val="14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u val="single"/>
      <sz val="14"/>
      <color indexed="12"/>
      <name val="Arial"/>
      <family val="2"/>
    </font>
    <font>
      <sz val="14"/>
      <color indexed="10"/>
      <name val="Arial"/>
      <family val="2"/>
    </font>
    <font>
      <sz val="12"/>
      <name val="細明體"/>
      <family val="3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18"/>
      <name val="Arial"/>
      <family val="2"/>
    </font>
    <font>
      <b/>
      <sz val="16"/>
      <name val="Arial"/>
      <family val="2"/>
    </font>
    <font>
      <b/>
      <sz val="16"/>
      <color indexed="8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sz val="14"/>
      <name val="微軟正黑體"/>
      <family val="2"/>
    </font>
    <font>
      <sz val="11"/>
      <color indexed="8"/>
      <name val="標楷體"/>
      <family val="4"/>
    </font>
    <font>
      <sz val="12"/>
      <color indexed="8"/>
      <name val="標楷體"/>
      <family val="4"/>
    </font>
    <font>
      <b/>
      <sz val="11"/>
      <name val="標楷體"/>
      <family val="4"/>
    </font>
    <font>
      <b/>
      <sz val="11"/>
      <color indexed="8"/>
      <name val="標楷體"/>
      <family val="4"/>
    </font>
    <font>
      <sz val="16"/>
      <name val="標楷體"/>
      <family val="4"/>
    </font>
    <font>
      <sz val="16"/>
      <color indexed="8"/>
      <name val="標楷體"/>
      <family val="4"/>
    </font>
    <font>
      <sz val="16"/>
      <color indexed="8"/>
      <name val="Arial"/>
      <family val="2"/>
    </font>
    <font>
      <b/>
      <sz val="16"/>
      <name val="標楷體"/>
      <family val="4"/>
    </font>
    <font>
      <sz val="12"/>
      <color indexed="60"/>
      <name val="Arial"/>
      <family val="2"/>
    </font>
    <font>
      <sz val="12"/>
      <color indexed="60"/>
      <name val="標楷體"/>
      <family val="4"/>
    </font>
    <font>
      <b/>
      <sz val="20"/>
      <name val="Arial"/>
      <family val="2"/>
    </font>
    <font>
      <sz val="20"/>
      <name val="Arial"/>
      <family val="2"/>
    </font>
    <font>
      <b/>
      <sz val="18"/>
      <color indexed="12"/>
      <name val="Arial"/>
      <family val="2"/>
    </font>
    <font>
      <b/>
      <sz val="18"/>
      <color indexed="12"/>
      <name val="細明體"/>
      <family val="3"/>
    </font>
    <font>
      <b/>
      <sz val="14"/>
      <color indexed="30"/>
      <name val="新細明體"/>
      <family val="1"/>
    </font>
    <font>
      <sz val="20"/>
      <color indexed="8"/>
      <name val="Arial"/>
      <family val="2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2"/>
      <color indexed="17"/>
      <name val="Arial"/>
      <family val="2"/>
    </font>
    <font>
      <b/>
      <sz val="18"/>
      <color indexed="17"/>
      <name val="Arial"/>
      <family val="2"/>
    </font>
    <font>
      <b/>
      <sz val="12"/>
      <color indexed="14"/>
      <name val="Arial"/>
      <family val="2"/>
    </font>
    <font>
      <b/>
      <sz val="12"/>
      <color indexed="53"/>
      <name val="Arial"/>
      <family val="2"/>
    </font>
    <font>
      <sz val="12"/>
      <color indexed="14"/>
      <name val="Arial"/>
      <family val="2"/>
    </font>
    <font>
      <b/>
      <sz val="20"/>
      <color indexed="30"/>
      <name val="Arial"/>
      <family val="2"/>
    </font>
    <font>
      <b/>
      <sz val="14"/>
      <color indexed="30"/>
      <name val="Arial"/>
      <family val="2"/>
    </font>
    <font>
      <u val="single"/>
      <sz val="16"/>
      <color indexed="10"/>
      <name val="新細明體"/>
      <family val="1"/>
    </font>
    <font>
      <b/>
      <sz val="18"/>
      <color indexed="53"/>
      <name val="Arial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1"/>
      <color rgb="FFFF0000"/>
      <name val="標楷體"/>
      <family val="4"/>
    </font>
    <font>
      <sz val="11"/>
      <color theme="1"/>
      <name val="標楷體"/>
      <family val="4"/>
    </font>
    <font>
      <sz val="12"/>
      <color theme="1"/>
      <name val="標楷體"/>
      <family val="4"/>
    </font>
    <font>
      <b/>
      <sz val="18"/>
      <color rgb="FF00B050"/>
      <name val="Arial"/>
      <family val="2"/>
    </font>
    <font>
      <b/>
      <sz val="12"/>
      <color rgb="FF00B050"/>
      <name val="Arial"/>
      <family val="2"/>
    </font>
    <font>
      <sz val="16"/>
      <color theme="1"/>
      <name val="Arial"/>
      <family val="2"/>
    </font>
    <font>
      <b/>
      <sz val="20"/>
      <color rgb="FF0070C0"/>
      <name val="Arial"/>
      <family val="2"/>
    </font>
    <font>
      <b/>
      <sz val="18"/>
      <color rgb="FF0000FF"/>
      <name val="Arial"/>
      <family val="2"/>
    </font>
    <font>
      <b/>
      <sz val="14"/>
      <color rgb="FF0070C0"/>
      <name val="Arial"/>
      <family val="2"/>
    </font>
    <font>
      <u val="single"/>
      <sz val="16"/>
      <color theme="5"/>
      <name val="新細明體"/>
      <family val="1"/>
    </font>
    <font>
      <b/>
      <sz val="12"/>
      <color theme="9" tint="-0.24997000396251678"/>
      <name val="Arial"/>
      <family val="2"/>
    </font>
    <font>
      <b/>
      <sz val="12"/>
      <color rgb="FFFF00FF"/>
      <name val="Arial"/>
      <family val="2"/>
    </font>
    <font>
      <b/>
      <sz val="18"/>
      <color theme="9" tint="-0.24997000396251678"/>
      <name val="Arial"/>
      <family val="2"/>
    </font>
    <font>
      <sz val="12"/>
      <color rgb="FFFF00FF"/>
      <name val="Arial"/>
      <family val="2"/>
    </font>
    <font>
      <b/>
      <sz val="12"/>
      <color rgb="FF0066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8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/>
      <right style="thin"/>
      <top style="medium"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/>
      <bottom style="medium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ck"/>
      <right style="medium"/>
      <top style="thick"/>
      <bottom style="medium"/>
    </border>
    <border>
      <left>
        <color indexed="63"/>
      </left>
      <right style="medium"/>
      <top style="thick"/>
      <bottom style="medium"/>
    </border>
    <border>
      <left>
        <color indexed="63"/>
      </left>
      <right style="double"/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 style="medium"/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double"/>
      <top>
        <color indexed="63"/>
      </top>
      <bottom style="thick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double"/>
      <top style="thin"/>
      <bottom style="thin"/>
    </border>
    <border>
      <left style="thin"/>
      <right style="double"/>
      <top style="thin"/>
      <bottom style="thin"/>
    </border>
    <border>
      <left style="thin"/>
      <right/>
      <top/>
      <bottom style="thin"/>
    </border>
    <border>
      <left style="medium"/>
      <right style="double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medium"/>
      <right style="double"/>
      <top style="thin"/>
      <bottom style="medium"/>
    </border>
    <border>
      <left style="double"/>
      <right style="thin"/>
      <top style="thin"/>
      <bottom style="medium"/>
    </border>
    <border>
      <left style="thin"/>
      <right style="double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hair"/>
      <right>
        <color indexed="63"/>
      </right>
      <top style="hair"/>
      <bottom style="hair"/>
    </border>
    <border>
      <left style="double"/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double"/>
      <top style="medium"/>
      <bottom style="thin"/>
    </border>
    <border>
      <left style="medium"/>
      <right style="thin"/>
      <top style="medium"/>
      <bottom/>
    </border>
    <border>
      <left/>
      <right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>
        <color indexed="63"/>
      </left>
      <right>
        <color indexed="63"/>
      </right>
      <top>
        <color indexed="63"/>
      </top>
      <bottom style="thick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6" fillId="2" borderId="0" applyNumberFormat="0" applyBorder="0" applyAlignment="0" applyProtection="0"/>
    <xf numFmtId="0" fontId="76" fillId="3" borderId="0" applyNumberFormat="0" applyBorder="0" applyAlignment="0" applyProtection="0"/>
    <xf numFmtId="0" fontId="76" fillId="4" borderId="0" applyNumberFormat="0" applyBorder="0" applyAlignment="0" applyProtection="0"/>
    <xf numFmtId="0" fontId="76" fillId="5" borderId="0" applyNumberFormat="0" applyBorder="0" applyAlignment="0" applyProtection="0"/>
    <xf numFmtId="0" fontId="76" fillId="6" borderId="0" applyNumberFormat="0" applyBorder="0" applyAlignment="0" applyProtection="0"/>
    <xf numFmtId="0" fontId="76" fillId="7" borderId="0" applyNumberFormat="0" applyBorder="0" applyAlignment="0" applyProtection="0"/>
    <xf numFmtId="0" fontId="76" fillId="8" borderId="0" applyNumberFormat="0" applyBorder="0" applyAlignment="0" applyProtection="0"/>
    <xf numFmtId="0" fontId="76" fillId="9" borderId="0" applyNumberFormat="0" applyBorder="0" applyAlignment="0" applyProtection="0"/>
    <xf numFmtId="0" fontId="76" fillId="10" borderId="0" applyNumberFormat="0" applyBorder="0" applyAlignment="0" applyProtection="0"/>
    <xf numFmtId="0" fontId="76" fillId="11" borderId="0" applyNumberFormat="0" applyBorder="0" applyAlignment="0" applyProtection="0"/>
    <xf numFmtId="0" fontId="76" fillId="12" borderId="0" applyNumberFormat="0" applyBorder="0" applyAlignment="0" applyProtection="0"/>
    <xf numFmtId="0" fontId="76" fillId="13" borderId="0" applyNumberFormat="0" applyBorder="0" applyAlignment="0" applyProtection="0"/>
    <xf numFmtId="0" fontId="77" fillId="14" borderId="0" applyNumberFormat="0" applyBorder="0" applyAlignment="0" applyProtection="0"/>
    <xf numFmtId="0" fontId="77" fillId="15" borderId="0" applyNumberFormat="0" applyBorder="0" applyAlignment="0" applyProtection="0"/>
    <xf numFmtId="0" fontId="77" fillId="16" borderId="0" applyNumberFormat="0" applyBorder="0" applyAlignment="0" applyProtection="0"/>
    <xf numFmtId="0" fontId="77" fillId="17" borderId="0" applyNumberFormat="0" applyBorder="0" applyAlignment="0" applyProtection="0"/>
    <xf numFmtId="0" fontId="77" fillId="18" borderId="0" applyNumberFormat="0" applyBorder="0" applyAlignment="0" applyProtection="0"/>
    <xf numFmtId="0" fontId="77" fillId="19" borderId="0" applyNumberFormat="0" applyBorder="0" applyAlignment="0" applyProtection="0"/>
    <xf numFmtId="0" fontId="18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78" fillId="20" borderId="0" applyNumberFormat="0" applyBorder="0" applyAlignment="0" applyProtection="0"/>
    <xf numFmtId="0" fontId="79" fillId="0" borderId="1" applyNumberFormat="0" applyFill="0" applyAlignment="0" applyProtection="0"/>
    <xf numFmtId="0" fontId="80" fillId="21" borderId="0" applyNumberFormat="0" applyBorder="0" applyAlignment="0" applyProtection="0"/>
    <xf numFmtId="9" fontId="0" fillId="0" borderId="0" applyFont="0" applyFill="0" applyBorder="0" applyAlignment="0" applyProtection="0"/>
    <xf numFmtId="0" fontId="8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2" fillId="0" borderId="3" applyNumberFormat="0" applyFill="0" applyAlignment="0" applyProtection="0"/>
    <xf numFmtId="0" fontId="0" fillId="23" borderId="4" applyNumberFormat="0" applyFont="0" applyAlignment="0" applyProtection="0"/>
    <xf numFmtId="0" fontId="8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77" fillId="24" borderId="0" applyNumberFormat="0" applyBorder="0" applyAlignment="0" applyProtection="0"/>
    <xf numFmtId="0" fontId="77" fillId="25" borderId="0" applyNumberFormat="0" applyBorder="0" applyAlignment="0" applyProtection="0"/>
    <xf numFmtId="0" fontId="77" fillId="26" borderId="0" applyNumberFormat="0" applyBorder="0" applyAlignment="0" applyProtection="0"/>
    <xf numFmtId="0" fontId="77" fillId="27" borderId="0" applyNumberFormat="0" applyBorder="0" applyAlignment="0" applyProtection="0"/>
    <xf numFmtId="0" fontId="77" fillId="28" borderId="0" applyNumberFormat="0" applyBorder="0" applyAlignment="0" applyProtection="0"/>
    <xf numFmtId="0" fontId="77" fillId="29" borderId="0" applyNumberFormat="0" applyBorder="0" applyAlignment="0" applyProtection="0"/>
    <xf numFmtId="0" fontId="84" fillId="0" borderId="0" applyNumberFormat="0" applyFill="0" applyBorder="0" applyAlignment="0" applyProtection="0"/>
    <xf numFmtId="0" fontId="85" fillId="0" borderId="5" applyNumberFormat="0" applyFill="0" applyAlignment="0" applyProtection="0"/>
    <xf numFmtId="0" fontId="86" fillId="0" borderId="6" applyNumberFormat="0" applyFill="0" applyAlignment="0" applyProtection="0"/>
    <xf numFmtId="0" fontId="87" fillId="0" borderId="7" applyNumberFormat="0" applyFill="0" applyAlignment="0" applyProtection="0"/>
    <xf numFmtId="0" fontId="87" fillId="0" borderId="0" applyNumberFormat="0" applyFill="0" applyBorder="0" applyAlignment="0" applyProtection="0"/>
    <xf numFmtId="0" fontId="88" fillId="30" borderId="2" applyNumberFormat="0" applyAlignment="0" applyProtection="0"/>
    <xf numFmtId="0" fontId="89" fillId="22" borderId="8" applyNumberFormat="0" applyAlignment="0" applyProtection="0"/>
    <xf numFmtId="0" fontId="90" fillId="31" borderId="9" applyNumberFormat="0" applyAlignment="0" applyProtection="0"/>
    <xf numFmtId="0" fontId="91" fillId="32" borderId="0" applyNumberFormat="0" applyBorder="0" applyAlignment="0" applyProtection="0"/>
    <xf numFmtId="0" fontId="92" fillId="0" borderId="0" applyNumberFormat="0" applyFill="0" applyBorder="0" applyAlignment="0" applyProtection="0"/>
  </cellStyleXfs>
  <cellXfs count="255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7" fillId="0" borderId="0" xfId="0" applyFont="1" applyBorder="1" applyAlignment="1">
      <alignment horizontal="left"/>
    </xf>
    <xf numFmtId="0" fontId="3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/>
    </xf>
    <xf numFmtId="176" fontId="4" fillId="0" borderId="0" xfId="0" applyNumberFormat="1" applyFont="1" applyAlignment="1">
      <alignment horizont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41" fontId="11" fillId="0" borderId="0" xfId="0" applyNumberFormat="1" applyFont="1" applyAlignment="1">
      <alignment vertical="center"/>
    </xf>
    <xf numFmtId="0" fontId="0" fillId="33" borderId="0" xfId="0" applyFont="1" applyFill="1" applyAlignment="1">
      <alignment/>
    </xf>
    <xf numFmtId="0" fontId="15" fillId="33" borderId="0" xfId="0" applyFont="1" applyFill="1" applyBorder="1" applyAlignment="1">
      <alignment horizontal="centerContinuous"/>
    </xf>
    <xf numFmtId="0" fontId="0" fillId="33" borderId="0" xfId="0" applyFont="1" applyFill="1" applyBorder="1" applyAlignment="1">
      <alignment horizontal="centerContinuous"/>
    </xf>
    <xf numFmtId="0" fontId="16" fillId="33" borderId="0" xfId="0" applyFont="1" applyFill="1" applyBorder="1" applyAlignment="1">
      <alignment horizontal="right"/>
    </xf>
    <xf numFmtId="0" fontId="16" fillId="33" borderId="16" xfId="0" applyFont="1" applyFill="1" applyBorder="1" applyAlignment="1">
      <alignment/>
    </xf>
    <xf numFmtId="0" fontId="16" fillId="33" borderId="17" xfId="0" applyFont="1" applyFill="1" applyBorder="1" applyAlignment="1">
      <alignment horizontal="center" vertical="center"/>
    </xf>
    <xf numFmtId="0" fontId="16" fillId="33" borderId="18" xfId="0" applyFont="1" applyFill="1" applyBorder="1" applyAlignment="1">
      <alignment horizontal="center" vertical="center" wrapText="1"/>
    </xf>
    <xf numFmtId="0" fontId="16" fillId="33" borderId="19" xfId="0" applyFont="1" applyFill="1" applyBorder="1" applyAlignment="1">
      <alignment horizontal="center" vertical="center"/>
    </xf>
    <xf numFmtId="0" fontId="16" fillId="33" borderId="18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/>
    </xf>
    <xf numFmtId="41" fontId="0" fillId="33" borderId="0" xfId="35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17" fillId="33" borderId="11" xfId="0" applyFont="1" applyFill="1" applyBorder="1" applyAlignment="1">
      <alignment horizontal="center"/>
    </xf>
    <xf numFmtId="0" fontId="17" fillId="33" borderId="15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0" fillId="33" borderId="21" xfId="0" applyFont="1" applyFill="1" applyBorder="1" applyAlignment="1">
      <alignment horizontal="center"/>
    </xf>
    <xf numFmtId="0" fontId="0" fillId="33" borderId="22" xfId="0" applyFont="1" applyFill="1" applyBorder="1" applyAlignment="1">
      <alignment horizontal="center"/>
    </xf>
    <xf numFmtId="0" fontId="0" fillId="33" borderId="17" xfId="0" applyFont="1" applyFill="1" applyBorder="1" applyAlignment="1">
      <alignment horizontal="center"/>
    </xf>
    <xf numFmtId="0" fontId="17" fillId="33" borderId="23" xfId="0" applyFont="1" applyFill="1" applyBorder="1" applyAlignment="1">
      <alignment horizontal="center"/>
    </xf>
    <xf numFmtId="0" fontId="0" fillId="33" borderId="24" xfId="0" applyFont="1" applyFill="1" applyBorder="1" applyAlignment="1">
      <alignment horizontal="center"/>
    </xf>
    <xf numFmtId="0" fontId="0" fillId="33" borderId="25" xfId="0" applyFont="1" applyFill="1" applyBorder="1" applyAlignment="1">
      <alignment horizontal="center"/>
    </xf>
    <xf numFmtId="0" fontId="0" fillId="33" borderId="26" xfId="0" applyFont="1" applyFill="1" applyBorder="1" applyAlignment="1">
      <alignment horizontal="center"/>
    </xf>
    <xf numFmtId="0" fontId="0" fillId="33" borderId="27" xfId="0" applyFont="1" applyFill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17" fillId="33" borderId="17" xfId="0" applyFont="1" applyFill="1" applyBorder="1" applyAlignment="1">
      <alignment horizontal="center"/>
    </xf>
    <xf numFmtId="0" fontId="0" fillId="33" borderId="29" xfId="0" applyFont="1" applyFill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93" fillId="0" borderId="0" xfId="0" applyFont="1" applyBorder="1" applyAlignment="1">
      <alignment horizontal="left"/>
    </xf>
    <xf numFmtId="0" fontId="0" fillId="33" borderId="30" xfId="0" applyFont="1" applyFill="1" applyBorder="1" applyAlignment="1">
      <alignment horizontal="center"/>
    </xf>
    <xf numFmtId="0" fontId="17" fillId="33" borderId="31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Continuous"/>
    </xf>
    <xf numFmtId="41" fontId="0" fillId="33" borderId="32" xfId="35" applyFont="1" applyFill="1" applyBorder="1" applyAlignment="1">
      <alignment horizontal="center"/>
    </xf>
    <xf numFmtId="0" fontId="17" fillId="33" borderId="27" xfId="0" applyFont="1" applyFill="1" applyBorder="1" applyAlignment="1">
      <alignment horizontal="center"/>
    </xf>
    <xf numFmtId="0" fontId="17" fillId="33" borderId="33" xfId="0" applyFont="1" applyFill="1" applyBorder="1" applyAlignment="1">
      <alignment horizontal="center"/>
    </xf>
    <xf numFmtId="0" fontId="94" fillId="0" borderId="0" xfId="0" applyFont="1" applyBorder="1" applyAlignment="1">
      <alignment horizontal="left"/>
    </xf>
    <xf numFmtId="0" fontId="95" fillId="0" borderId="0" xfId="0" applyFont="1" applyAlignment="1">
      <alignment horizontal="center"/>
    </xf>
    <xf numFmtId="0" fontId="94" fillId="0" borderId="0" xfId="0" applyFont="1" applyAlignment="1">
      <alignment horizontal="center" vertical="center"/>
    </xf>
    <xf numFmtId="0" fontId="21" fillId="0" borderId="0" xfId="0" applyFont="1" applyFill="1" applyAlignment="1">
      <alignment/>
    </xf>
    <xf numFmtId="0" fontId="21" fillId="0" borderId="34" xfId="0" applyFont="1" applyFill="1" applyBorder="1" applyAlignment="1">
      <alignment horizontal="center" vertical="center"/>
    </xf>
    <xf numFmtId="41" fontId="21" fillId="0" borderId="34" xfId="0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3" fontId="21" fillId="0" borderId="0" xfId="0" applyNumberFormat="1" applyFont="1" applyFill="1" applyAlignment="1">
      <alignment vertical="center"/>
    </xf>
    <xf numFmtId="0" fontId="21" fillId="0" borderId="35" xfId="0" applyFont="1" applyFill="1" applyBorder="1" applyAlignment="1">
      <alignment horizontal="center" vertical="center"/>
    </xf>
    <xf numFmtId="0" fontId="21" fillId="0" borderId="36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right" vertical="center"/>
    </xf>
    <xf numFmtId="0" fontId="23" fillId="0" borderId="0" xfId="0" applyFont="1" applyFill="1" applyAlignment="1">
      <alignment/>
    </xf>
    <xf numFmtId="0" fontId="28" fillId="34" borderId="0" xfId="33" applyFont="1" applyFill="1" applyBorder="1" applyAlignment="1">
      <alignment horizontal="center" vertical="center"/>
      <protection/>
    </xf>
    <xf numFmtId="0" fontId="22" fillId="34" borderId="0" xfId="33" applyFont="1" applyFill="1" applyBorder="1" applyAlignment="1">
      <alignment horizontal="center" vertical="center"/>
      <protection/>
    </xf>
    <xf numFmtId="0" fontId="24" fillId="34" borderId="37" xfId="46" applyFont="1" applyFill="1" applyBorder="1" applyAlignment="1" applyProtection="1">
      <alignment horizontal="center" vertical="center"/>
      <protection locked="0"/>
    </xf>
    <xf numFmtId="183" fontId="96" fillId="34" borderId="0" xfId="0" applyNumberFormat="1" applyFont="1" applyFill="1" applyBorder="1" applyAlignment="1">
      <alignment horizontal="center" vertical="center"/>
    </xf>
    <xf numFmtId="0" fontId="29" fillId="34" borderId="0" xfId="0" applyFont="1" applyFill="1" applyBorder="1" applyAlignment="1">
      <alignment horizontal="center" vertical="center"/>
    </xf>
    <xf numFmtId="0" fontId="21" fillId="34" borderId="0" xfId="0" applyFont="1" applyFill="1" applyAlignment="1">
      <alignment/>
    </xf>
    <xf numFmtId="0" fontId="33" fillId="34" borderId="0" xfId="0" applyFont="1" applyFill="1" applyBorder="1" applyAlignment="1">
      <alignment horizontal="center" vertical="center"/>
    </xf>
    <xf numFmtId="0" fontId="29" fillId="34" borderId="0" xfId="0" applyFont="1" applyFill="1" applyBorder="1" applyAlignment="1">
      <alignment horizontal="right" vertical="center"/>
    </xf>
    <xf numFmtId="0" fontId="96" fillId="34" borderId="0" xfId="0" applyFont="1" applyFill="1" applyBorder="1" applyAlignment="1">
      <alignment horizontal="center" vertical="center" wrapText="1"/>
    </xf>
    <xf numFmtId="0" fontId="29" fillId="34" borderId="0" xfId="0" applyFont="1" applyFill="1" applyBorder="1" applyAlignment="1">
      <alignment vertical="center"/>
    </xf>
    <xf numFmtId="184" fontId="34" fillId="0" borderId="0" xfId="0" applyNumberFormat="1" applyFont="1" applyFill="1" applyAlignment="1">
      <alignment vertical="center"/>
    </xf>
    <xf numFmtId="184" fontId="34" fillId="34" borderId="0" xfId="0" applyNumberFormat="1" applyFont="1" applyFill="1" applyAlignment="1">
      <alignment vertical="center"/>
    </xf>
    <xf numFmtId="0" fontId="97" fillId="34" borderId="0" xfId="33" applyFont="1" applyFill="1" applyBorder="1" applyAlignment="1">
      <alignment horizontal="center" vertical="center" wrapText="1"/>
      <protection/>
    </xf>
    <xf numFmtId="0" fontId="97" fillId="34" borderId="0" xfId="0" applyFont="1" applyFill="1" applyBorder="1" applyAlignment="1">
      <alignment horizontal="center" vertical="center" wrapText="1"/>
    </xf>
    <xf numFmtId="0" fontId="23" fillId="34" borderId="0" xfId="0" applyFont="1" applyFill="1" applyBorder="1" applyAlignment="1">
      <alignment/>
    </xf>
    <xf numFmtId="0" fontId="21" fillId="0" borderId="34" xfId="0" applyFont="1" applyFill="1" applyBorder="1" applyAlignment="1">
      <alignment vertical="center"/>
    </xf>
    <xf numFmtId="0" fontId="3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right" vertical="center" wrapText="1"/>
    </xf>
    <xf numFmtId="0" fontId="3" fillId="0" borderId="45" xfId="0" applyFont="1" applyBorder="1" applyAlignment="1">
      <alignment horizontal="right" vertical="center" wrapText="1"/>
    </xf>
    <xf numFmtId="0" fontId="14" fillId="0" borderId="42" xfId="0" applyFont="1" applyBorder="1" applyAlignment="1">
      <alignment horizontal="center" vertical="center" wrapText="1"/>
    </xf>
    <xf numFmtId="0" fontId="14" fillId="0" borderId="43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right" vertical="center" wrapText="1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right" vertical="center" shrinkToFit="1"/>
    </xf>
    <xf numFmtId="0" fontId="23" fillId="0" borderId="0" xfId="0" applyFont="1" applyFill="1" applyBorder="1" applyAlignment="1">
      <alignment horizontal="center" vertical="center" shrinkToFit="1"/>
    </xf>
    <xf numFmtId="0" fontId="23" fillId="0" borderId="0" xfId="0" applyFont="1" applyFill="1" applyBorder="1" applyAlignment="1">
      <alignment vertical="center" shrinkToFit="1"/>
    </xf>
    <xf numFmtId="187" fontId="23" fillId="0" borderId="0" xfId="0" applyNumberFormat="1" applyFont="1" applyFill="1" applyBorder="1" applyAlignment="1">
      <alignment horizontal="right" vertical="center" shrinkToFit="1"/>
    </xf>
    <xf numFmtId="0" fontId="26" fillId="0" borderId="0" xfId="0" applyFont="1" applyFill="1" applyBorder="1" applyAlignment="1">
      <alignment horizontal="right" vertical="center" shrinkToFit="1"/>
    </xf>
    <xf numFmtId="0" fontId="6" fillId="0" borderId="49" xfId="0" applyFont="1" applyBorder="1" applyAlignment="1">
      <alignment horizontal="center" vertical="center" shrinkToFit="1"/>
    </xf>
    <xf numFmtId="0" fontId="3" fillId="0" borderId="5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176" fontId="3" fillId="0" borderId="52" xfId="0" applyNumberFormat="1" applyFont="1" applyBorder="1" applyAlignment="1">
      <alignment horizontal="center" vertical="center"/>
    </xf>
    <xf numFmtId="176" fontId="6" fillId="0" borderId="49" xfId="0" applyNumberFormat="1" applyFont="1" applyBorder="1" applyAlignment="1">
      <alignment horizontal="center" vertical="center"/>
    </xf>
    <xf numFmtId="176" fontId="3" fillId="0" borderId="50" xfId="0" applyNumberFormat="1" applyFont="1" applyBorder="1" applyAlignment="1">
      <alignment horizontal="center" vertical="center"/>
    </xf>
    <xf numFmtId="176" fontId="3" fillId="0" borderId="18" xfId="0" applyNumberFormat="1" applyFont="1" applyBorder="1" applyAlignment="1">
      <alignment horizontal="center" vertical="center"/>
    </xf>
    <xf numFmtId="176" fontId="6" fillId="0" borderId="18" xfId="0" applyNumberFormat="1" applyFont="1" applyBorder="1" applyAlignment="1">
      <alignment horizontal="center" vertical="center"/>
    </xf>
    <xf numFmtId="176" fontId="3" fillId="0" borderId="51" xfId="0" applyNumberFormat="1" applyFont="1" applyBorder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176" fontId="3" fillId="0" borderId="53" xfId="0" applyNumberFormat="1" applyFont="1" applyBorder="1" applyAlignment="1">
      <alignment horizontal="center" vertical="center"/>
    </xf>
    <xf numFmtId="176" fontId="3" fillId="0" borderId="54" xfId="0" applyNumberFormat="1" applyFont="1" applyBorder="1" applyAlignment="1">
      <alignment horizontal="center" vertical="center"/>
    </xf>
    <xf numFmtId="176" fontId="3" fillId="0" borderId="55" xfId="0" applyNumberFormat="1" applyFont="1" applyBorder="1" applyAlignment="1">
      <alignment horizontal="center" vertical="center"/>
    </xf>
    <xf numFmtId="176" fontId="3" fillId="0" borderId="56" xfId="0" applyNumberFormat="1" applyFont="1" applyBorder="1" applyAlignment="1">
      <alignment horizontal="center" vertical="center"/>
    </xf>
    <xf numFmtId="176" fontId="3" fillId="0" borderId="29" xfId="0" applyNumberFormat="1" applyFont="1" applyBorder="1" applyAlignment="1">
      <alignment horizontal="center" vertical="center"/>
    </xf>
    <xf numFmtId="176" fontId="3" fillId="0" borderId="31" xfId="0" applyNumberFormat="1" applyFont="1" applyBorder="1" applyAlignment="1">
      <alignment horizontal="center" vertical="center"/>
    </xf>
    <xf numFmtId="176" fontId="3" fillId="0" borderId="57" xfId="0" applyNumberFormat="1" applyFont="1" applyBorder="1" applyAlignment="1">
      <alignment horizontal="center" vertical="center"/>
    </xf>
    <xf numFmtId="176" fontId="6" fillId="0" borderId="58" xfId="0" applyNumberFormat="1" applyFont="1" applyBorder="1" applyAlignment="1">
      <alignment horizontal="center" vertical="center"/>
    </xf>
    <xf numFmtId="176" fontId="3" fillId="0" borderId="59" xfId="0" applyNumberFormat="1" applyFont="1" applyBorder="1" applyAlignment="1">
      <alignment horizontal="center" vertical="center"/>
    </xf>
    <xf numFmtId="176" fontId="3" fillId="0" borderId="60" xfId="0" applyNumberFormat="1" applyFont="1" applyBorder="1" applyAlignment="1">
      <alignment horizontal="center" vertical="center"/>
    </xf>
    <xf numFmtId="176" fontId="6" fillId="0" borderId="60" xfId="0" applyNumberFormat="1" applyFont="1" applyBorder="1" applyAlignment="1">
      <alignment horizontal="center" vertical="center"/>
    </xf>
    <xf numFmtId="176" fontId="3" fillId="0" borderId="61" xfId="0" applyNumberFormat="1" applyFont="1" applyBorder="1" applyAlignment="1">
      <alignment horizontal="center" vertical="center"/>
    </xf>
    <xf numFmtId="0" fontId="94" fillId="0" borderId="0" xfId="0" applyFont="1" applyAlignment="1">
      <alignment vertical="center"/>
    </xf>
    <xf numFmtId="0" fontId="95" fillId="0" borderId="0" xfId="0" applyFont="1" applyBorder="1" applyAlignment="1">
      <alignment horizontal="left"/>
    </xf>
    <xf numFmtId="0" fontId="95" fillId="0" borderId="0" xfId="0" applyFont="1" applyBorder="1" applyAlignment="1">
      <alignment horizontal="center"/>
    </xf>
    <xf numFmtId="0" fontId="32" fillId="6" borderId="34" xfId="0" applyFont="1" applyFill="1" applyBorder="1" applyAlignment="1">
      <alignment horizontal="center" vertical="center"/>
    </xf>
    <xf numFmtId="41" fontId="32" fillId="6" borderId="62" xfId="0" applyNumberFormat="1" applyFont="1" applyFill="1" applyBorder="1" applyAlignment="1">
      <alignment horizontal="center" vertical="center"/>
    </xf>
    <xf numFmtId="0" fontId="98" fillId="6" borderId="34" xfId="0" applyFont="1" applyFill="1" applyBorder="1" applyAlignment="1">
      <alignment horizontal="center" vertical="center"/>
    </xf>
    <xf numFmtId="41" fontId="99" fillId="6" borderId="62" xfId="0" applyNumberFormat="1" applyFont="1" applyFill="1" applyBorder="1" applyAlignment="1">
      <alignment horizontal="center" vertical="center"/>
    </xf>
    <xf numFmtId="0" fontId="41" fillId="6" borderId="34" xfId="0" applyFont="1" applyFill="1" applyBorder="1" applyAlignment="1">
      <alignment horizontal="center" vertical="center" wrapText="1"/>
    </xf>
    <xf numFmtId="0" fontId="32" fillId="7" borderId="63" xfId="0" applyFont="1" applyFill="1" applyBorder="1" applyAlignment="1">
      <alignment horizontal="center" vertical="center"/>
    </xf>
    <xf numFmtId="41" fontId="32" fillId="7" borderId="34" xfId="0" applyNumberFormat="1" applyFont="1" applyFill="1" applyBorder="1" applyAlignment="1">
      <alignment horizontal="center" vertical="center"/>
    </xf>
    <xf numFmtId="41" fontId="99" fillId="7" borderId="34" xfId="0" applyNumberFormat="1" applyFont="1" applyFill="1" applyBorder="1" applyAlignment="1">
      <alignment horizontal="center" vertical="center"/>
    </xf>
    <xf numFmtId="0" fontId="32" fillId="3" borderId="63" xfId="0" applyFont="1" applyFill="1" applyBorder="1" applyAlignment="1">
      <alignment horizontal="center" vertical="center"/>
    </xf>
    <xf numFmtId="0" fontId="32" fillId="3" borderId="63" xfId="0" applyFont="1" applyFill="1" applyBorder="1" applyAlignment="1">
      <alignment horizontal="center" vertical="center" wrapText="1"/>
    </xf>
    <xf numFmtId="0" fontId="100" fillId="0" borderId="0" xfId="0" applyFont="1" applyFill="1" applyAlignment="1">
      <alignment vertical="center" shrinkToFit="1"/>
    </xf>
    <xf numFmtId="0" fontId="101" fillId="0" borderId="34" xfId="0" applyFont="1" applyFill="1" applyBorder="1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64" xfId="0" applyFont="1" applyFill="1" applyBorder="1" applyAlignment="1">
      <alignment horizontal="center" vertical="center"/>
    </xf>
    <xf numFmtId="0" fontId="32" fillId="0" borderId="65" xfId="0" applyFont="1" applyFill="1" applyBorder="1" applyAlignment="1">
      <alignment horizontal="center" vertical="center"/>
    </xf>
    <xf numFmtId="0" fontId="32" fillId="0" borderId="65" xfId="0" applyFont="1" applyFill="1" applyBorder="1" applyAlignment="1">
      <alignment horizontal="center" vertical="center" wrapText="1"/>
    </xf>
    <xf numFmtId="176" fontId="46" fillId="0" borderId="65" xfId="0" applyNumberFormat="1" applyFont="1" applyBorder="1" applyAlignment="1" applyProtection="1">
      <alignment horizontal="center" vertical="center"/>
      <protection locked="0"/>
    </xf>
    <xf numFmtId="0" fontId="50" fillId="0" borderId="66" xfId="33" applyFont="1" applyBorder="1" applyAlignment="1">
      <alignment horizontal="center" vertical="center"/>
      <protection/>
    </xf>
    <xf numFmtId="0" fontId="23" fillId="34" borderId="0" xfId="0" applyFont="1" applyFill="1" applyBorder="1" applyAlignment="1">
      <alignment horizontal="center" vertical="center"/>
    </xf>
    <xf numFmtId="41" fontId="0" fillId="33" borderId="67" xfId="35" applyFont="1" applyFill="1" applyBorder="1" applyAlignment="1">
      <alignment horizontal="center"/>
    </xf>
    <xf numFmtId="0" fontId="17" fillId="33" borderId="30" xfId="0" applyFont="1" applyFill="1" applyBorder="1" applyAlignment="1">
      <alignment horizontal="center"/>
    </xf>
    <xf numFmtId="41" fontId="0" fillId="33" borderId="68" xfId="35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1" fillId="0" borderId="0" xfId="0" applyFont="1" applyAlignment="1">
      <alignment vertical="center"/>
    </xf>
    <xf numFmtId="0" fontId="30" fillId="3" borderId="63" xfId="0" applyFont="1" applyFill="1" applyBorder="1" applyAlignment="1">
      <alignment horizontal="center" vertical="center"/>
    </xf>
    <xf numFmtId="0" fontId="102" fillId="3" borderId="63" xfId="46" applyFont="1" applyFill="1" applyBorder="1" applyAlignment="1" applyProtection="1">
      <alignment horizontal="center" vertical="center"/>
      <protection locked="0"/>
    </xf>
    <xf numFmtId="0" fontId="102" fillId="6" borderId="34" xfId="46" applyFont="1" applyFill="1" applyBorder="1" applyAlignment="1" applyProtection="1">
      <alignment horizontal="center" vertical="center"/>
      <protection locked="0"/>
    </xf>
    <xf numFmtId="0" fontId="102" fillId="6" borderId="62" xfId="46" applyFont="1" applyFill="1" applyBorder="1" applyAlignment="1" applyProtection="1">
      <alignment horizontal="center" vertical="center"/>
      <protection locked="0"/>
    </xf>
    <xf numFmtId="0" fontId="102" fillId="7" borderId="63" xfId="46" applyFont="1" applyFill="1" applyBorder="1" applyAlignment="1" applyProtection="1">
      <alignment horizontal="center" vertical="center"/>
      <protection locked="0"/>
    </xf>
    <xf numFmtId="0" fontId="102" fillId="7" borderId="34" xfId="46" applyFont="1" applyFill="1" applyBorder="1" applyAlignment="1" applyProtection="1">
      <alignment horizontal="center" vertical="center"/>
      <protection locked="0"/>
    </xf>
    <xf numFmtId="0" fontId="25" fillId="0" borderId="37" xfId="0" applyFont="1" applyBorder="1" applyAlignment="1">
      <alignment horizontal="left" wrapText="1"/>
    </xf>
    <xf numFmtId="0" fontId="21" fillId="0" borderId="37" xfId="0" applyFont="1" applyBorder="1" applyAlignment="1">
      <alignment/>
    </xf>
    <xf numFmtId="0" fontId="30" fillId="6" borderId="34" xfId="0" applyFont="1" applyFill="1" applyBorder="1" applyAlignment="1">
      <alignment horizontal="center" vertical="center"/>
    </xf>
    <xf numFmtId="0" fontId="30" fillId="6" borderId="62" xfId="0" applyFont="1" applyFill="1" applyBorder="1" applyAlignment="1">
      <alignment horizontal="center" vertical="center"/>
    </xf>
    <xf numFmtId="0" fontId="30" fillId="7" borderId="63" xfId="0" applyFont="1" applyFill="1" applyBorder="1" applyAlignment="1">
      <alignment horizontal="center" vertical="center"/>
    </xf>
    <xf numFmtId="0" fontId="30" fillId="7" borderId="34" xfId="0" applyFont="1" applyFill="1" applyBorder="1" applyAlignment="1">
      <alignment horizontal="center" vertical="center"/>
    </xf>
    <xf numFmtId="0" fontId="45" fillId="0" borderId="0" xfId="0" applyFont="1" applyFill="1" applyAlignment="1">
      <alignment horizontal="center" vertical="center" wrapText="1"/>
    </xf>
    <xf numFmtId="0" fontId="46" fillId="0" borderId="0" xfId="0" applyFont="1" applyAlignment="1">
      <alignment/>
    </xf>
    <xf numFmtId="0" fontId="46" fillId="0" borderId="66" xfId="0" applyFont="1" applyFill="1" applyBorder="1" applyAlignment="1" applyProtection="1">
      <alignment horizontal="center" vertical="center"/>
      <protection locked="0"/>
    </xf>
    <xf numFmtId="0" fontId="46" fillId="0" borderId="69" xfId="0" applyFont="1" applyBorder="1" applyAlignment="1" applyProtection="1">
      <alignment horizontal="center"/>
      <protection locked="0"/>
    </xf>
    <xf numFmtId="0" fontId="103" fillId="34" borderId="0" xfId="0" applyFont="1" applyFill="1" applyBorder="1" applyAlignment="1">
      <alignment horizontal="center" vertical="center"/>
    </xf>
    <xf numFmtId="0" fontId="23" fillId="34" borderId="0" xfId="0" applyFont="1" applyFill="1" applyBorder="1" applyAlignment="1">
      <alignment horizontal="center" vertical="center"/>
    </xf>
    <xf numFmtId="0" fontId="3" fillId="0" borderId="70" xfId="0" applyFont="1" applyBorder="1" applyAlignment="1">
      <alignment horizontal="center" vertical="center"/>
    </xf>
    <xf numFmtId="0" fontId="3" fillId="0" borderId="71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0" fontId="3" fillId="0" borderId="73" xfId="0" applyFont="1" applyBorder="1" applyAlignment="1">
      <alignment horizontal="center" vertical="center"/>
    </xf>
    <xf numFmtId="0" fontId="3" fillId="0" borderId="74" xfId="0" applyFont="1" applyBorder="1" applyAlignment="1">
      <alignment horizontal="center" vertical="center"/>
    </xf>
    <xf numFmtId="0" fontId="3" fillId="0" borderId="75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16" fillId="33" borderId="76" xfId="0" applyFont="1" applyFill="1" applyBorder="1" applyAlignment="1">
      <alignment horizontal="center" vertical="center" wrapText="1"/>
    </xf>
    <xf numFmtId="0" fontId="0" fillId="33" borderId="21" xfId="0" applyFont="1" applyFill="1" applyBorder="1" applyAlignment="1">
      <alignment horizontal="center" vertical="center" wrapText="1"/>
    </xf>
    <xf numFmtId="0" fontId="16" fillId="33" borderId="71" xfId="0" applyFont="1" applyFill="1" applyBorder="1" applyAlignment="1">
      <alignment horizontal="center" vertical="center"/>
    </xf>
    <xf numFmtId="0" fontId="0" fillId="0" borderId="77" xfId="0" applyFont="1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0" fontId="0" fillId="33" borderId="78" xfId="0" applyFont="1" applyFill="1" applyBorder="1" applyAlignment="1">
      <alignment vertical="center" wrapText="1"/>
    </xf>
    <xf numFmtId="0" fontId="0" fillId="33" borderId="22" xfId="0" applyFont="1" applyFill="1" applyBorder="1" applyAlignment="1">
      <alignment vertical="center" wrapText="1"/>
    </xf>
    <xf numFmtId="0" fontId="0" fillId="33" borderId="79" xfId="0" applyFont="1" applyFill="1" applyBorder="1" applyAlignment="1">
      <alignment vertical="center" wrapText="1"/>
    </xf>
    <xf numFmtId="0" fontId="0" fillId="33" borderId="23" xfId="0" applyFont="1" applyFill="1" applyBorder="1" applyAlignment="1">
      <alignment vertical="center" wrapText="1"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/>
    </xf>
    <xf numFmtId="0" fontId="37" fillId="0" borderId="80" xfId="0" applyFont="1" applyBorder="1" applyAlignment="1">
      <alignment horizontal="center" vertical="center"/>
    </xf>
    <xf numFmtId="0" fontId="0" fillId="0" borderId="80" xfId="0" applyBorder="1" applyAlignment="1">
      <alignment/>
    </xf>
    <xf numFmtId="0" fontId="3" fillId="0" borderId="81" xfId="0" applyFont="1" applyBorder="1" applyAlignment="1">
      <alignment vertical="top" wrapText="1"/>
    </xf>
    <xf numFmtId="0" fontId="0" fillId="0" borderId="28" xfId="0" applyBorder="1" applyAlignment="1">
      <alignment vertical="top" wrapText="1"/>
    </xf>
    <xf numFmtId="0" fontId="0" fillId="0" borderId="82" xfId="0" applyBorder="1" applyAlignment="1">
      <alignment vertical="top" wrapText="1"/>
    </xf>
    <xf numFmtId="0" fontId="0" fillId="0" borderId="83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84" xfId="0" applyBorder="1" applyAlignment="1">
      <alignment vertical="top" wrapText="1"/>
    </xf>
    <xf numFmtId="0" fontId="0" fillId="0" borderId="85" xfId="0" applyBorder="1" applyAlignment="1">
      <alignment vertical="top" wrapText="1"/>
    </xf>
    <xf numFmtId="0" fontId="0" fillId="0" borderId="80" xfId="0" applyBorder="1" applyAlignment="1">
      <alignment vertical="top" wrapText="1"/>
    </xf>
    <xf numFmtId="0" fontId="0" fillId="0" borderId="86" xfId="0" applyBorder="1" applyAlignment="1">
      <alignment vertical="top" wrapText="1"/>
    </xf>
    <xf numFmtId="0" fontId="104" fillId="34" borderId="0" xfId="0" applyFont="1" applyFill="1" applyBorder="1" applyAlignment="1">
      <alignment horizontal="right" vertical="center"/>
    </xf>
    <xf numFmtId="0" fontId="23" fillId="34" borderId="0" xfId="0" applyFont="1" applyFill="1" applyBorder="1" applyAlignment="1">
      <alignment horizontal="right" vertical="center"/>
    </xf>
    <xf numFmtId="0" fontId="23" fillId="34" borderId="0" xfId="0" applyFont="1" applyFill="1" applyBorder="1" applyAlignment="1">
      <alignment/>
    </xf>
    <xf numFmtId="0" fontId="21" fillId="34" borderId="0" xfId="0" applyFont="1" applyFill="1" applyBorder="1" applyAlignment="1">
      <alignment/>
    </xf>
    <xf numFmtId="0" fontId="18" fillId="35" borderId="0" xfId="33" applyFont="1" applyFill="1" applyBorder="1" applyAlignment="1">
      <alignment horizontal="center" vertical="center"/>
      <protection/>
    </xf>
    <xf numFmtId="0" fontId="22" fillId="34" borderId="0" xfId="33" applyNumberFormat="1" applyFont="1" applyFill="1" applyBorder="1" applyAlignment="1" applyProtection="1">
      <alignment horizontal="center" vertical="center" wrapText="1"/>
      <protection locked="0"/>
    </xf>
    <xf numFmtId="0" fontId="26" fillId="34" borderId="0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center" vertical="center"/>
    </xf>
    <xf numFmtId="0" fontId="23" fillId="34" borderId="0" xfId="0" applyFont="1" applyFill="1" applyBorder="1" applyAlignment="1" applyProtection="1">
      <alignment horizontal="center" vertical="center"/>
      <protection locked="0"/>
    </xf>
    <xf numFmtId="0" fontId="97" fillId="34" borderId="0" xfId="33" applyFont="1" applyFill="1" applyBorder="1" applyAlignment="1">
      <alignment horizontal="center" vertical="center" wrapText="1"/>
      <protection/>
    </xf>
    <xf numFmtId="0" fontId="97" fillId="34" borderId="0" xfId="0" applyFont="1" applyFill="1" applyBorder="1" applyAlignment="1">
      <alignment horizontal="center" vertical="center" wrapText="1"/>
    </xf>
    <xf numFmtId="0" fontId="23" fillId="34" borderId="0" xfId="0" applyFont="1" applyFill="1" applyBorder="1" applyAlignment="1">
      <alignment/>
    </xf>
    <xf numFmtId="0" fontId="97" fillId="34" borderId="0" xfId="33" applyFont="1" applyFill="1" applyBorder="1" applyAlignment="1">
      <alignment horizontal="center" vertical="center"/>
      <protection/>
    </xf>
    <xf numFmtId="0" fontId="22" fillId="35" borderId="0" xfId="33" applyFont="1" applyFill="1" applyBorder="1" applyAlignment="1">
      <alignment horizontal="center" vertical="center"/>
      <protection/>
    </xf>
    <xf numFmtId="9" fontId="22" fillId="34" borderId="0" xfId="33" applyNumberFormat="1" applyFont="1" applyFill="1" applyBorder="1" applyAlignment="1">
      <alignment horizontal="center" vertical="center"/>
      <protection/>
    </xf>
    <xf numFmtId="183" fontId="27" fillId="34" borderId="0" xfId="33" applyNumberFormat="1" applyFont="1" applyFill="1" applyBorder="1" applyAlignment="1">
      <alignment vertical="center"/>
      <protection/>
    </xf>
    <xf numFmtId="183" fontId="27" fillId="34" borderId="0" xfId="33" applyNumberFormat="1" applyFont="1" applyFill="1" applyBorder="1" applyAlignment="1">
      <alignment horizontal="right" vertical="center"/>
      <protection/>
    </xf>
    <xf numFmtId="0" fontId="27" fillId="34" borderId="0" xfId="33" applyFont="1" applyFill="1" applyBorder="1" applyAlignment="1">
      <alignment horizontal="right" vertical="center"/>
      <protection/>
    </xf>
    <xf numFmtId="183" fontId="105" fillId="34" borderId="0" xfId="0" applyNumberFormat="1" applyFont="1" applyFill="1" applyBorder="1" applyAlignment="1">
      <alignment horizontal="center" vertical="center" wrapText="1"/>
    </xf>
    <xf numFmtId="183" fontId="105" fillId="34" borderId="0" xfId="0" applyNumberFormat="1" applyFont="1" applyFill="1" applyBorder="1" applyAlignment="1">
      <alignment horizontal="right" vertical="center"/>
    </xf>
    <xf numFmtId="183" fontId="30" fillId="34" borderId="0" xfId="0" applyNumberFormat="1" applyFont="1" applyFill="1" applyBorder="1" applyAlignment="1">
      <alignment horizontal="right" vertical="center" wrapText="1"/>
    </xf>
    <xf numFmtId="0" fontId="30" fillId="34" borderId="0" xfId="0" applyFont="1" applyFill="1" applyBorder="1" applyAlignment="1">
      <alignment horizontal="right" vertical="center"/>
    </xf>
    <xf numFmtId="0" fontId="31" fillId="34" borderId="0" xfId="33" applyFont="1" applyFill="1" applyBorder="1" applyAlignment="1">
      <alignment horizontal="right" vertical="center"/>
      <protection/>
    </xf>
    <xf numFmtId="183" fontId="30" fillId="34" borderId="0" xfId="0" applyNumberFormat="1" applyFont="1" applyFill="1" applyBorder="1" applyAlignment="1">
      <alignment horizontal="right" vertical="center"/>
    </xf>
    <xf numFmtId="0" fontId="32" fillId="34" borderId="0" xfId="0" applyFont="1" applyFill="1" applyBorder="1" applyAlignment="1">
      <alignment horizontal="right" vertical="center"/>
    </xf>
    <xf numFmtId="0" fontId="30" fillId="34" borderId="0" xfId="0" applyFont="1" applyFill="1" applyBorder="1" applyAlignment="1">
      <alignment horizontal="right" vertical="center"/>
    </xf>
    <xf numFmtId="0" fontId="33" fillId="34" borderId="0" xfId="0" applyFont="1" applyFill="1" applyBorder="1" applyAlignment="1">
      <alignment horizontal="center" vertical="center"/>
    </xf>
    <xf numFmtId="0" fontId="29" fillId="34" borderId="0" xfId="0" applyFont="1" applyFill="1" applyBorder="1" applyAlignment="1">
      <alignment horizontal="right" vertical="center"/>
    </xf>
    <xf numFmtId="0" fontId="96" fillId="34" borderId="0" xfId="0" applyFont="1" applyFill="1" applyBorder="1" applyAlignment="1">
      <alignment horizontal="center" vertical="center" wrapText="1"/>
    </xf>
    <xf numFmtId="0" fontId="29" fillId="34" borderId="0" xfId="0" applyFont="1" applyFill="1" applyBorder="1" applyAlignment="1">
      <alignment vertical="center"/>
    </xf>
    <xf numFmtId="183" fontId="96" fillId="34" borderId="0" xfId="0" applyNumberFormat="1" applyFont="1" applyFill="1" applyBorder="1" applyAlignment="1">
      <alignment horizontal="center" vertical="center"/>
    </xf>
    <xf numFmtId="0" fontId="29" fillId="34" borderId="0" xfId="0" applyFont="1" applyFill="1" applyBorder="1" applyAlignment="1">
      <alignment horizontal="center" vertical="center"/>
    </xf>
    <xf numFmtId="0" fontId="106" fillId="34" borderId="0" xfId="0" applyFont="1" applyFill="1" applyBorder="1" applyAlignment="1">
      <alignment horizontal="left" vertical="center"/>
    </xf>
    <xf numFmtId="0" fontId="23" fillId="34" borderId="0" xfId="0" applyFont="1" applyFill="1" applyBorder="1" applyAlignment="1">
      <alignment horizontal="left" vertical="center"/>
    </xf>
    <xf numFmtId="0" fontId="23" fillId="34" borderId="0" xfId="0" applyFont="1" applyFill="1" applyBorder="1" applyAlignment="1">
      <alignment horizontal="right" vertical="center" shrinkToFit="1"/>
    </xf>
    <xf numFmtId="0" fontId="23" fillId="34" borderId="0" xfId="0" applyFont="1" applyFill="1" applyBorder="1" applyAlignment="1">
      <alignment horizontal="center" vertical="center" shrinkToFit="1"/>
    </xf>
    <xf numFmtId="0" fontId="26" fillId="34" borderId="0" xfId="0" applyFont="1" applyFill="1" applyBorder="1" applyAlignment="1">
      <alignment horizontal="center" vertical="center"/>
    </xf>
    <xf numFmtId="0" fontId="23" fillId="34" borderId="0" xfId="0" applyFont="1" applyFill="1" applyBorder="1" applyAlignment="1">
      <alignment vertical="center" shrinkToFit="1"/>
    </xf>
    <xf numFmtId="187" fontId="23" fillId="34" borderId="0" xfId="0" applyNumberFormat="1" applyFont="1" applyFill="1" applyBorder="1" applyAlignment="1">
      <alignment horizontal="right" vertical="center" shrinkToFit="1"/>
    </xf>
    <xf numFmtId="0" fontId="103" fillId="34" borderId="0" xfId="0" applyFont="1" applyFill="1" applyBorder="1" applyAlignment="1">
      <alignment horizontal="right" vertical="center"/>
    </xf>
    <xf numFmtId="0" fontId="23" fillId="34" borderId="0" xfId="0" applyFont="1" applyFill="1" applyBorder="1" applyAlignment="1">
      <alignment vertical="center"/>
    </xf>
    <xf numFmtId="0" fontId="97" fillId="34" borderId="0" xfId="0" applyFont="1" applyFill="1" applyBorder="1" applyAlignment="1">
      <alignment horizontal="right" vertical="center"/>
    </xf>
    <xf numFmtId="0" fontId="107" fillId="34" borderId="0" xfId="0" applyFont="1" applyFill="1" applyBorder="1" applyAlignment="1">
      <alignment horizontal="right" vertical="center"/>
    </xf>
    <xf numFmtId="0" fontId="30" fillId="3" borderId="34" xfId="0" applyFont="1" applyFill="1" applyBorder="1" applyAlignment="1">
      <alignment horizontal="center" vertical="center"/>
    </xf>
    <xf numFmtId="41" fontId="32" fillId="3" borderId="34" xfId="0" applyNumberFormat="1" applyFont="1" applyFill="1" applyBorder="1" applyAlignment="1">
      <alignment horizontal="center" vertical="center"/>
    </xf>
    <xf numFmtId="41" fontId="21" fillId="3" borderId="34" xfId="0" applyNumberFormat="1" applyFont="1" applyFill="1" applyBorder="1" applyAlignment="1">
      <alignment horizontal="center" vertical="center" wrapText="1"/>
    </xf>
    <xf numFmtId="41" fontId="99" fillId="3" borderId="34" xfId="0" applyNumberFormat="1" applyFont="1" applyFill="1" applyBorder="1" applyAlignment="1">
      <alignment horizontal="center" vertical="center"/>
    </xf>
    <xf numFmtId="0" fontId="102" fillId="3" borderId="34" xfId="46" applyFont="1" applyFill="1" applyBorder="1" applyAlignment="1" applyProtection="1">
      <alignment horizontal="center" vertical="center"/>
      <protection locked="0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工作表1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7"/>
  <sheetViews>
    <sheetView showGridLines="0" tabSelected="1" zoomScale="75" zoomScaleNormal="75" zoomScalePageLayoutView="0" workbookViewId="0" topLeftCell="A1">
      <selection activeCell="A89" sqref="A89"/>
    </sheetView>
  </sheetViews>
  <sheetFormatPr defaultColWidth="9.00390625" defaultRowHeight="30" customHeight="1"/>
  <cols>
    <col min="1" max="1" width="20.125" style="63" customWidth="1"/>
    <col min="2" max="2" width="20.625" style="63" customWidth="1"/>
    <col min="3" max="3" width="20.125" style="63" customWidth="1"/>
    <col min="4" max="4" width="20.625" style="63" customWidth="1"/>
    <col min="5" max="5" width="20.125" style="60" customWidth="1"/>
    <col min="6" max="6" width="20.625" style="60" customWidth="1"/>
    <col min="7" max="10" width="10.625" style="68" customWidth="1"/>
    <col min="11" max="13" width="10.625" style="69" customWidth="1"/>
    <col min="14" max="19" width="10.625" style="60" customWidth="1"/>
    <col min="20" max="20" width="10.00390625" style="60" customWidth="1"/>
    <col min="21" max="21" width="10.00390625" style="60" bestFit="1" customWidth="1"/>
    <col min="22" max="22" width="9.00390625" style="80" customWidth="1"/>
    <col min="23" max="16384" width="9.00390625" style="60" customWidth="1"/>
  </cols>
  <sheetData>
    <row r="1" spans="1:21" ht="65.25" customHeight="1" thickBot="1">
      <c r="A1" s="172" t="s">
        <v>245</v>
      </c>
      <c r="B1" s="173"/>
      <c r="C1" s="173"/>
      <c r="D1" s="173"/>
      <c r="E1" s="173"/>
      <c r="F1" s="173"/>
      <c r="G1" s="207"/>
      <c r="H1" s="208"/>
      <c r="I1" s="208"/>
      <c r="J1" s="208"/>
      <c r="K1" s="209"/>
      <c r="L1" s="209"/>
      <c r="M1" s="209"/>
      <c r="N1" s="207"/>
      <c r="O1" s="210"/>
      <c r="P1" s="210"/>
      <c r="Q1" s="210"/>
      <c r="R1" s="210"/>
      <c r="S1" s="210"/>
      <c r="T1" s="210"/>
      <c r="U1" s="210"/>
    </row>
    <row r="2" spans="1:21" ht="36.75" customHeight="1" thickBot="1">
      <c r="A2" s="146" t="s">
        <v>251</v>
      </c>
      <c r="B2" s="148">
        <v>4500</v>
      </c>
      <c r="C2" s="144"/>
      <c r="F2" s="142" t="s">
        <v>246</v>
      </c>
      <c r="G2" s="211"/>
      <c r="H2" s="212"/>
      <c r="I2" s="213"/>
      <c r="J2" s="150"/>
      <c r="K2" s="209"/>
      <c r="L2" s="209"/>
      <c r="M2" s="209"/>
      <c r="N2" s="211"/>
      <c r="O2" s="212"/>
      <c r="P2" s="213"/>
      <c r="Q2" s="150"/>
      <c r="R2" s="209"/>
      <c r="S2" s="209"/>
      <c r="T2" s="210"/>
      <c r="U2" s="210"/>
    </row>
    <row r="3" spans="1:21" ht="36.75" customHeight="1" thickBot="1">
      <c r="A3" s="146" t="s">
        <v>252</v>
      </c>
      <c r="B3" s="149" t="s">
        <v>73</v>
      </c>
      <c r="C3" s="147" t="s">
        <v>253</v>
      </c>
      <c r="D3" s="174" t="s">
        <v>74</v>
      </c>
      <c r="E3" s="175"/>
      <c r="G3" s="214"/>
      <c r="H3" s="215"/>
      <c r="I3" s="213"/>
      <c r="J3" s="150"/>
      <c r="K3" s="209"/>
      <c r="L3" s="209"/>
      <c r="M3" s="209"/>
      <c r="N3" s="214"/>
      <c r="O3" s="215"/>
      <c r="P3" s="213"/>
      <c r="Q3" s="150"/>
      <c r="R3" s="209"/>
      <c r="S3" s="209"/>
      <c r="T3" s="210"/>
      <c r="U3" s="210"/>
    </row>
    <row r="4" spans="1:21" ht="17.25" customHeight="1">
      <c r="A4" s="145"/>
      <c r="B4" s="67"/>
      <c r="C4" s="67"/>
      <c r="D4" s="66"/>
      <c r="G4" s="176"/>
      <c r="H4" s="177"/>
      <c r="I4" s="82"/>
      <c r="J4" s="83"/>
      <c r="K4" s="84"/>
      <c r="L4" s="70"/>
      <c r="M4" s="209"/>
      <c r="N4" s="176"/>
      <c r="O4" s="177"/>
      <c r="P4" s="82"/>
      <c r="Q4" s="83"/>
      <c r="R4" s="84"/>
      <c r="S4" s="71"/>
      <c r="T4" s="210"/>
      <c r="U4" s="210"/>
    </row>
    <row r="5" spans="1:21" ht="38.25" customHeight="1">
      <c r="A5" s="168" t="s">
        <v>241</v>
      </c>
      <c r="B5" s="169"/>
      <c r="C5" s="170" t="s">
        <v>240</v>
      </c>
      <c r="D5" s="171"/>
      <c r="E5" s="160" t="s">
        <v>242</v>
      </c>
      <c r="F5" s="250"/>
      <c r="G5" s="176"/>
      <c r="H5" s="177"/>
      <c r="I5" s="216"/>
      <c r="J5" s="217"/>
      <c r="K5" s="218"/>
      <c r="L5" s="219"/>
      <c r="M5" s="209"/>
      <c r="N5" s="176"/>
      <c r="O5" s="177"/>
      <c r="P5" s="216"/>
      <c r="Q5" s="217"/>
      <c r="R5" s="218"/>
      <c r="S5" s="219"/>
      <c r="T5" s="210"/>
      <c r="U5" s="210"/>
    </row>
    <row r="6" spans="1:21" ht="30" customHeight="1">
      <c r="A6" s="132" t="s">
        <v>233</v>
      </c>
      <c r="B6" s="133">
        <f>勞保保額</f>
        <v>11100</v>
      </c>
      <c r="C6" s="137" t="s">
        <v>235</v>
      </c>
      <c r="D6" s="138">
        <f>健保保額</f>
        <v>23100</v>
      </c>
      <c r="E6" s="140" t="s">
        <v>238</v>
      </c>
      <c r="F6" s="251">
        <f>月提繳工資</f>
        <v>4500</v>
      </c>
      <c r="G6" s="220"/>
      <c r="H6" s="220"/>
      <c r="I6" s="220"/>
      <c r="J6" s="220"/>
      <c r="K6" s="220"/>
      <c r="L6" s="221"/>
      <c r="M6" s="209"/>
      <c r="N6" s="220"/>
      <c r="O6" s="220"/>
      <c r="P6" s="220"/>
      <c r="Q6" s="220"/>
      <c r="R6" s="220"/>
      <c r="S6" s="71"/>
      <c r="T6" s="210"/>
      <c r="U6" s="210"/>
    </row>
    <row r="7" spans="1:21" ht="59.25" customHeight="1">
      <c r="A7" s="134" t="s">
        <v>234</v>
      </c>
      <c r="B7" s="135">
        <f>勞保自付額</f>
        <v>244</v>
      </c>
      <c r="C7" s="137" t="s">
        <v>236</v>
      </c>
      <c r="D7" s="139">
        <f>健保自付額</f>
        <v>325</v>
      </c>
      <c r="E7" s="140" t="s">
        <v>239</v>
      </c>
      <c r="F7" s="252" t="s">
        <v>75</v>
      </c>
      <c r="G7" s="222"/>
      <c r="H7" s="223"/>
      <c r="I7" s="223"/>
      <c r="J7" s="223"/>
      <c r="K7" s="223"/>
      <c r="L7" s="224"/>
      <c r="M7" s="209"/>
      <c r="N7" s="222"/>
      <c r="O7" s="223"/>
      <c r="P7" s="223"/>
      <c r="Q7" s="223"/>
      <c r="R7" s="223"/>
      <c r="S7" s="224"/>
      <c r="T7" s="210"/>
      <c r="U7" s="210"/>
    </row>
    <row r="8" spans="1:21" ht="59.25" customHeight="1">
      <c r="A8" s="136" t="s">
        <v>243</v>
      </c>
      <c r="B8" s="135">
        <f>勞保校付額</f>
        <v>866</v>
      </c>
      <c r="C8" s="137" t="s">
        <v>237</v>
      </c>
      <c r="D8" s="139">
        <f>健保校付額</f>
        <v>1047</v>
      </c>
      <c r="E8" s="141" t="s">
        <v>244</v>
      </c>
      <c r="F8" s="253">
        <f>勞工退休金提撥金額</f>
        <v>270</v>
      </c>
      <c r="G8" s="225"/>
      <c r="H8" s="226"/>
      <c r="I8" s="227"/>
      <c r="J8" s="228"/>
      <c r="K8" s="228"/>
      <c r="L8" s="229"/>
      <c r="M8" s="209"/>
      <c r="N8" s="225"/>
      <c r="O8" s="226"/>
      <c r="P8" s="230"/>
      <c r="Q8" s="231"/>
      <c r="R8" s="231"/>
      <c r="S8" s="232"/>
      <c r="T8" s="210"/>
      <c r="U8" s="210"/>
    </row>
    <row r="9" spans="1:21" ht="59.25" customHeight="1">
      <c r="A9" s="162" t="s">
        <v>231</v>
      </c>
      <c r="B9" s="163"/>
      <c r="C9" s="164" t="s">
        <v>232</v>
      </c>
      <c r="D9" s="165"/>
      <c r="E9" s="161" t="s">
        <v>230</v>
      </c>
      <c r="F9" s="254"/>
      <c r="G9" s="233"/>
      <c r="H9" s="234"/>
      <c r="I9" s="235"/>
      <c r="J9" s="236"/>
      <c r="K9" s="237"/>
      <c r="L9" s="238"/>
      <c r="M9" s="209"/>
      <c r="N9" s="236"/>
      <c r="O9" s="234"/>
      <c r="P9" s="235"/>
      <c r="Q9" s="236"/>
      <c r="R9" s="237"/>
      <c r="S9" s="238"/>
      <c r="T9" s="210"/>
      <c r="U9" s="210"/>
    </row>
    <row r="10" spans="1:22" s="75" customFormat="1" ht="21" customHeight="1">
      <c r="A10" s="72"/>
      <c r="B10" s="72"/>
      <c r="C10" s="72"/>
      <c r="D10" s="72"/>
      <c r="E10" s="72"/>
      <c r="F10" s="72"/>
      <c r="G10" s="76"/>
      <c r="H10" s="77"/>
      <c r="I10" s="78"/>
      <c r="J10" s="79"/>
      <c r="K10" s="73"/>
      <c r="L10" s="74"/>
      <c r="M10" s="209"/>
      <c r="N10" s="79"/>
      <c r="O10" s="77"/>
      <c r="P10" s="78"/>
      <c r="Q10" s="79"/>
      <c r="R10" s="73"/>
      <c r="S10" s="74"/>
      <c r="T10" s="210"/>
      <c r="U10" s="210"/>
      <c r="V10" s="81"/>
    </row>
    <row r="11" spans="1:21" ht="30" customHeight="1">
      <c r="A11" s="166" t="s">
        <v>76</v>
      </c>
      <c r="B11" s="167"/>
      <c r="C11" s="167"/>
      <c r="D11" s="167"/>
      <c r="E11" s="167"/>
      <c r="F11" s="167"/>
      <c r="G11" s="239"/>
      <c r="H11" s="240"/>
      <c r="I11" s="208"/>
      <c r="J11" s="208"/>
      <c r="K11" s="208"/>
      <c r="L11" s="209"/>
      <c r="M11" s="209"/>
      <c r="N11" s="209"/>
      <c r="O11" s="210"/>
      <c r="P11" s="210"/>
      <c r="Q11" s="210"/>
      <c r="R11" s="210"/>
      <c r="S11" s="210"/>
      <c r="T11" s="210"/>
      <c r="U11" s="210"/>
    </row>
    <row r="12" spans="1:21" ht="30" customHeight="1" hidden="1">
      <c r="A12" s="63" t="s">
        <v>77</v>
      </c>
      <c r="B12" s="64"/>
      <c r="C12" s="64" t="s">
        <v>78</v>
      </c>
      <c r="D12" s="64" t="s">
        <v>79</v>
      </c>
      <c r="E12" s="63" t="s">
        <v>80</v>
      </c>
      <c r="G12" s="150"/>
      <c r="H12" s="150"/>
      <c r="I12" s="150"/>
      <c r="J12" s="177"/>
      <c r="K12" s="177"/>
      <c r="L12" s="150"/>
      <c r="M12" s="150"/>
      <c r="N12" s="150"/>
      <c r="O12" s="150"/>
      <c r="P12" s="150"/>
      <c r="Q12" s="150"/>
      <c r="R12" s="177"/>
      <c r="S12" s="177"/>
      <c r="T12" s="150"/>
      <c r="U12" s="150"/>
    </row>
    <row r="13" spans="1:21" ht="30" customHeight="1" hidden="1">
      <c r="A13" s="63" t="s">
        <v>9</v>
      </c>
      <c r="B13" s="64" t="s">
        <v>81</v>
      </c>
      <c r="C13" s="64">
        <f>VLOOKUP(B6,'勞保保額分級分攤表'!B:D,2,FALSE)</f>
        <v>222</v>
      </c>
      <c r="D13" s="64">
        <f>VLOOKUP(B6,'勞保保額分級分攤表'!B:H,4,FALSE)</f>
        <v>777</v>
      </c>
      <c r="E13" s="60" t="s">
        <v>68</v>
      </c>
      <c r="G13" s="241"/>
      <c r="H13" s="241"/>
      <c r="I13" s="242"/>
      <c r="J13" s="243"/>
      <c r="K13" s="177"/>
      <c r="L13" s="244"/>
      <c r="M13" s="244"/>
      <c r="N13" s="244"/>
      <c r="O13" s="244"/>
      <c r="P13" s="244"/>
      <c r="Q13" s="244"/>
      <c r="R13" s="177"/>
      <c r="S13" s="177"/>
      <c r="T13" s="241"/>
      <c r="U13" s="245"/>
    </row>
    <row r="14" spans="1:21" ht="30" customHeight="1" hidden="1">
      <c r="A14" s="63" t="s">
        <v>10</v>
      </c>
      <c r="B14" s="64" t="s">
        <v>82</v>
      </c>
      <c r="C14" s="64">
        <f>VLOOKUP(B6,'勞保保額分級分攤表'!B:D,3,FALSE)</f>
        <v>22</v>
      </c>
      <c r="D14" s="64">
        <f>VLOOKUP(B6,'勞保保額分級分攤表'!B:H,5,FALSE)</f>
        <v>78</v>
      </c>
      <c r="E14" s="60" t="s">
        <v>83</v>
      </c>
      <c r="G14" s="241"/>
      <c r="H14" s="241"/>
      <c r="I14" s="242"/>
      <c r="J14" s="243"/>
      <c r="K14" s="177"/>
      <c r="L14" s="244"/>
      <c r="M14" s="244"/>
      <c r="N14" s="244"/>
      <c r="O14" s="244"/>
      <c r="P14" s="244"/>
      <c r="Q14" s="244"/>
      <c r="R14" s="177"/>
      <c r="S14" s="177"/>
      <c r="T14" s="241"/>
      <c r="U14" s="245"/>
    </row>
    <row r="15" spans="2:21" ht="30" customHeight="1" hidden="1">
      <c r="B15" s="64" t="s">
        <v>84</v>
      </c>
      <c r="D15" s="64">
        <f>VLOOKUP(B6,'勞保保額分級分攤表'!B:H,6,FALSE)</f>
        <v>11</v>
      </c>
      <c r="E15" s="60" t="s">
        <v>69</v>
      </c>
      <c r="G15" s="241"/>
      <c r="H15" s="241"/>
      <c r="I15" s="242"/>
      <c r="J15" s="243"/>
      <c r="K15" s="177"/>
      <c r="L15" s="244"/>
      <c r="M15" s="244"/>
      <c r="N15" s="244"/>
      <c r="O15" s="244"/>
      <c r="P15" s="244"/>
      <c r="Q15" s="244"/>
      <c r="R15" s="177"/>
      <c r="S15" s="177"/>
      <c r="T15" s="241"/>
      <c r="U15" s="245"/>
    </row>
    <row r="16" spans="2:21" ht="30" customHeight="1" hidden="1">
      <c r="B16" s="64" t="s">
        <v>85</v>
      </c>
      <c r="D16" s="64"/>
      <c r="G16" s="241"/>
      <c r="H16" s="241"/>
      <c r="I16" s="242"/>
      <c r="J16" s="243"/>
      <c r="K16" s="177"/>
      <c r="L16" s="244"/>
      <c r="M16" s="244"/>
      <c r="N16" s="244"/>
      <c r="O16" s="244"/>
      <c r="P16" s="244"/>
      <c r="Q16" s="244"/>
      <c r="R16" s="177"/>
      <c r="S16" s="177"/>
      <c r="T16" s="241"/>
      <c r="U16" s="245"/>
    </row>
    <row r="17" spans="1:21" ht="30" customHeight="1" hidden="1">
      <c r="A17" s="63" t="s">
        <v>86</v>
      </c>
      <c r="B17" s="64" t="s">
        <v>87</v>
      </c>
      <c r="C17" s="63">
        <f>SUM($C$13:$C$14)</f>
        <v>244</v>
      </c>
      <c r="D17" s="63">
        <f>SUM($D$13:$D$16)</f>
        <v>866</v>
      </c>
      <c r="G17" s="241"/>
      <c r="H17" s="241"/>
      <c r="I17" s="242"/>
      <c r="J17" s="243"/>
      <c r="K17" s="177"/>
      <c r="L17" s="244"/>
      <c r="M17" s="244"/>
      <c r="N17" s="244"/>
      <c r="O17" s="244"/>
      <c r="P17" s="244"/>
      <c r="Q17" s="244"/>
      <c r="R17" s="177"/>
      <c r="S17" s="177"/>
      <c r="T17" s="241"/>
      <c r="U17" s="245"/>
    </row>
    <row r="18" spans="1:21" ht="30" customHeight="1" hidden="1">
      <c r="A18" s="63" t="str">
        <f>IF(是否超過65歲="YES","非一般教職員",IF(身份別="未與本國人結婚之外籍人士","非一般教職員","一般教職員"))</f>
        <v>一般教職員</v>
      </c>
      <c r="B18" s="64" t="s">
        <v>88</v>
      </c>
      <c r="C18" s="63">
        <f>SUM($C$13:$C$14)-$C$14</f>
        <v>222</v>
      </c>
      <c r="D18" s="63">
        <f>SUM($D$13:$D$16)-$D$14</f>
        <v>788</v>
      </c>
      <c r="G18" s="241"/>
      <c r="H18" s="241"/>
      <c r="I18" s="242"/>
      <c r="J18" s="177"/>
      <c r="K18" s="177"/>
      <c r="L18" s="244"/>
      <c r="M18" s="244"/>
      <c r="N18" s="244"/>
      <c r="O18" s="244"/>
      <c r="P18" s="244"/>
      <c r="Q18" s="244"/>
      <c r="R18" s="177"/>
      <c r="S18" s="177"/>
      <c r="T18" s="241"/>
      <c r="U18" s="245"/>
    </row>
    <row r="19" spans="2:21" ht="30" customHeight="1" hidden="1">
      <c r="B19" s="64"/>
      <c r="G19" s="241"/>
      <c r="H19" s="241"/>
      <c r="I19" s="242"/>
      <c r="J19" s="177"/>
      <c r="K19" s="177"/>
      <c r="L19" s="244"/>
      <c r="M19" s="244"/>
      <c r="N19" s="244"/>
      <c r="O19" s="244"/>
      <c r="P19" s="244"/>
      <c r="Q19" s="244"/>
      <c r="R19" s="177"/>
      <c r="S19" s="177"/>
      <c r="T19" s="241"/>
      <c r="U19" s="245"/>
    </row>
    <row r="20" spans="1:21" ht="30" customHeight="1" hidden="1">
      <c r="A20" s="85" t="s">
        <v>89</v>
      </c>
      <c r="B20" s="62">
        <f>LOOKUP($B$2,'勞保保額分級分攤表'!$A:$A,'勞保保額分級分攤表'!$B:$B)</f>
        <v>11100</v>
      </c>
      <c r="C20" s="85" t="s">
        <v>90</v>
      </c>
      <c r="D20" s="62">
        <f>LOOKUP($B$2,'健保保額分級分攤表'!A:A,'健保保額分級分攤表'!C:C)</f>
        <v>23100</v>
      </c>
      <c r="G20" s="241"/>
      <c r="H20" s="241"/>
      <c r="I20" s="242"/>
      <c r="J20" s="177"/>
      <c r="K20" s="177"/>
      <c r="L20" s="244"/>
      <c r="M20" s="244"/>
      <c r="N20" s="244"/>
      <c r="O20" s="244"/>
      <c r="P20" s="244"/>
      <c r="Q20" s="244"/>
      <c r="R20" s="177"/>
      <c r="S20" s="177"/>
      <c r="T20" s="241"/>
      <c r="U20" s="245"/>
    </row>
    <row r="21" spans="1:21" ht="30" customHeight="1" hidden="1">
      <c r="A21" s="143" t="s">
        <v>247</v>
      </c>
      <c r="B21" s="143" t="s">
        <v>248</v>
      </c>
      <c r="C21" s="143" t="s">
        <v>249</v>
      </c>
      <c r="D21" s="143" t="s">
        <v>250</v>
      </c>
      <c r="G21" s="208"/>
      <c r="H21" s="208"/>
      <c r="I21" s="208"/>
      <c r="J21" s="208"/>
      <c r="K21" s="209"/>
      <c r="L21" s="209"/>
      <c r="M21" s="209"/>
      <c r="N21" s="210"/>
      <c r="O21" s="210"/>
      <c r="P21" s="210"/>
      <c r="Q21" s="210"/>
      <c r="R21" s="210"/>
      <c r="S21" s="210"/>
      <c r="T21" s="210"/>
      <c r="U21" s="210"/>
    </row>
    <row r="22" spans="1:21" ht="30" customHeight="1" hidden="1">
      <c r="A22" s="143">
        <f>VLOOKUP($A$18,$B$17:$D$18,2,FALSE)</f>
        <v>244</v>
      </c>
      <c r="B22" s="143">
        <f>VLOOKUP($A$18,$B$17:$D$18,3,FALSE)</f>
        <v>866</v>
      </c>
      <c r="C22" s="143">
        <f>VLOOKUP(健保保額,'健保保額分級分攤表'!C5:D52,2,FALSE)</f>
        <v>325</v>
      </c>
      <c r="D22" s="143">
        <f>VLOOKUP(健保保額,'健保保額分級分攤表'!C5:H52,6,FALSE)</f>
        <v>1047</v>
      </c>
      <c r="G22" s="246"/>
      <c r="H22" s="208"/>
      <c r="I22" s="247"/>
      <c r="J22" s="247"/>
      <c r="K22" s="209"/>
      <c r="L22" s="248"/>
      <c r="M22" s="208"/>
      <c r="N22" s="247"/>
      <c r="O22" s="247"/>
      <c r="P22" s="210"/>
      <c r="Q22" s="249"/>
      <c r="R22" s="208"/>
      <c r="S22" s="247"/>
      <c r="T22" s="247"/>
      <c r="U22" s="210"/>
    </row>
    <row r="23" spans="7:21" ht="30" customHeight="1" hidden="1">
      <c r="G23" s="246"/>
      <c r="H23" s="208"/>
      <c r="I23" s="247"/>
      <c r="J23" s="247"/>
      <c r="K23" s="209"/>
      <c r="L23" s="248"/>
      <c r="M23" s="208"/>
      <c r="N23" s="247"/>
      <c r="O23" s="247"/>
      <c r="P23" s="210"/>
      <c r="Q23" s="249"/>
      <c r="R23" s="208"/>
      <c r="S23" s="247"/>
      <c r="T23" s="247"/>
      <c r="U23" s="210"/>
    </row>
    <row r="24" spans="1:21" ht="30" customHeight="1" hidden="1">
      <c r="A24" s="158" t="s">
        <v>91</v>
      </c>
      <c r="B24" s="158"/>
      <c r="C24" s="159"/>
      <c r="G24" s="208"/>
      <c r="H24" s="208"/>
      <c r="I24" s="247"/>
      <c r="J24" s="247"/>
      <c r="K24" s="209"/>
      <c r="L24" s="208"/>
      <c r="M24" s="208"/>
      <c r="N24" s="247"/>
      <c r="O24" s="247"/>
      <c r="P24" s="210"/>
      <c r="Q24" s="208"/>
      <c r="R24" s="208"/>
      <c r="S24" s="247"/>
      <c r="T24" s="247"/>
      <c r="U24" s="210"/>
    </row>
    <row r="25" spans="1:21" ht="30" customHeight="1" hidden="1">
      <c r="A25" s="64" t="s">
        <v>70</v>
      </c>
      <c r="B25" s="64" t="s">
        <v>92</v>
      </c>
      <c r="C25" s="64" t="s">
        <v>93</v>
      </c>
      <c r="D25" s="85" t="s">
        <v>94</v>
      </c>
      <c r="G25" s="208"/>
      <c r="H25" s="208"/>
      <c r="I25" s="208"/>
      <c r="J25" s="208"/>
      <c r="K25" s="209"/>
      <c r="L25" s="209"/>
      <c r="M25" s="209"/>
      <c r="N25" s="210"/>
      <c r="O25" s="208"/>
      <c r="P25" s="210"/>
      <c r="Q25" s="210"/>
      <c r="R25" s="210"/>
      <c r="S25" s="210"/>
      <c r="T25" s="208"/>
      <c r="U25" s="210"/>
    </row>
    <row r="26" spans="1:6" ht="30" customHeight="1" hidden="1">
      <c r="A26" s="64">
        <v>0</v>
      </c>
      <c r="B26" s="64">
        <v>0</v>
      </c>
      <c r="C26" s="64">
        <v>0</v>
      </c>
      <c r="D26" s="61">
        <f>IF(身份別="未與本國人結婚之外籍人士",0,VLOOKUP(B2,A26:C87,2))</f>
        <v>4500</v>
      </c>
      <c r="F26" s="60" t="s">
        <v>71</v>
      </c>
    </row>
    <row r="27" spans="1:6" ht="30" customHeight="1" hidden="1">
      <c r="A27" s="63">
        <v>1</v>
      </c>
      <c r="B27" s="65">
        <v>1500</v>
      </c>
      <c r="C27" s="63">
        <f>B27*6%</f>
        <v>90</v>
      </c>
      <c r="D27" s="63" t="s">
        <v>95</v>
      </c>
      <c r="F27" s="60" t="s">
        <v>96</v>
      </c>
    </row>
    <row r="28" spans="1:6" ht="30" customHeight="1" hidden="1">
      <c r="A28" s="65">
        <f>B27+1</f>
        <v>1501</v>
      </c>
      <c r="B28" s="65">
        <v>3000</v>
      </c>
      <c r="C28" s="63">
        <f aca="true" t="shared" si="0" ref="C28:C87">B28*6%</f>
        <v>180</v>
      </c>
      <c r="D28" s="63">
        <f>IF(身份別="未與本國人結婚之外籍人士",0,VLOOKUP(B2,A26:C87,3))</f>
        <v>270</v>
      </c>
      <c r="F28" s="60" t="s">
        <v>72</v>
      </c>
    </row>
    <row r="29" spans="1:6" ht="30" customHeight="1" hidden="1">
      <c r="A29" s="65">
        <f>B28+1</f>
        <v>3001</v>
      </c>
      <c r="B29" s="65">
        <v>4500</v>
      </c>
      <c r="C29" s="63">
        <f t="shared" si="0"/>
        <v>270</v>
      </c>
      <c r="F29" s="60" t="s">
        <v>97</v>
      </c>
    </row>
    <row r="30" spans="1:3" ht="30" customHeight="1" hidden="1">
      <c r="A30" s="65">
        <f aca="true" t="shared" si="1" ref="A30:A87">B29+1</f>
        <v>4501</v>
      </c>
      <c r="B30" s="65">
        <v>6000</v>
      </c>
      <c r="C30" s="63">
        <f t="shared" si="0"/>
        <v>360</v>
      </c>
    </row>
    <row r="31" spans="1:21" ht="30" customHeight="1" hidden="1">
      <c r="A31" s="65">
        <f t="shared" si="1"/>
        <v>6001</v>
      </c>
      <c r="B31" s="65">
        <v>7500</v>
      </c>
      <c r="C31" s="63">
        <f t="shared" si="0"/>
        <v>450</v>
      </c>
      <c r="G31" s="99"/>
      <c r="H31" s="99"/>
      <c r="I31" s="99"/>
      <c r="J31" s="156"/>
      <c r="K31" s="155"/>
      <c r="L31" s="99"/>
      <c r="M31" s="99"/>
      <c r="N31" s="99"/>
      <c r="O31" s="99"/>
      <c r="P31" s="99"/>
      <c r="Q31" s="99"/>
      <c r="R31" s="156"/>
      <c r="S31" s="155"/>
      <c r="T31" s="99"/>
      <c r="U31" s="99"/>
    </row>
    <row r="32" spans="1:21" ht="30" customHeight="1" hidden="1">
      <c r="A32" s="65">
        <f t="shared" si="1"/>
        <v>7501</v>
      </c>
      <c r="B32" s="65">
        <v>8700</v>
      </c>
      <c r="C32" s="63">
        <f t="shared" si="0"/>
        <v>522</v>
      </c>
      <c r="G32" s="100"/>
      <c r="H32" s="100"/>
      <c r="I32" s="101"/>
      <c r="J32" s="154"/>
      <c r="K32" s="157"/>
      <c r="L32" s="102"/>
      <c r="M32" s="102"/>
      <c r="N32" s="102"/>
      <c r="O32" s="102"/>
      <c r="P32" s="102"/>
      <c r="Q32" s="102"/>
      <c r="R32" s="156"/>
      <c r="S32" s="156"/>
      <c r="T32" s="100"/>
      <c r="U32" s="103"/>
    </row>
    <row r="33" spans="1:21" ht="30" customHeight="1" hidden="1">
      <c r="A33" s="65">
        <f t="shared" si="1"/>
        <v>8701</v>
      </c>
      <c r="B33" s="65">
        <v>9900</v>
      </c>
      <c r="C33" s="63">
        <f t="shared" si="0"/>
        <v>594</v>
      </c>
      <c r="G33" s="100"/>
      <c r="H33" s="100"/>
      <c r="I33" s="101"/>
      <c r="J33" s="154"/>
      <c r="K33" s="157"/>
      <c r="L33" s="102"/>
      <c r="M33" s="102"/>
      <c r="N33" s="102"/>
      <c r="O33" s="102"/>
      <c r="P33" s="102"/>
      <c r="Q33" s="102"/>
      <c r="R33" s="156"/>
      <c r="S33" s="156"/>
      <c r="T33" s="100"/>
      <c r="U33" s="103"/>
    </row>
    <row r="34" spans="1:21" ht="30" customHeight="1" hidden="1">
      <c r="A34" s="65">
        <f t="shared" si="1"/>
        <v>9901</v>
      </c>
      <c r="B34" s="65">
        <v>11100</v>
      </c>
      <c r="C34" s="63">
        <f t="shared" si="0"/>
        <v>666</v>
      </c>
      <c r="G34" s="100"/>
      <c r="H34" s="100"/>
      <c r="I34" s="101"/>
      <c r="J34" s="154"/>
      <c r="K34" s="157"/>
      <c r="L34" s="102"/>
      <c r="M34" s="102"/>
      <c r="N34" s="102"/>
      <c r="O34" s="102"/>
      <c r="P34" s="102"/>
      <c r="Q34" s="102"/>
      <c r="R34" s="156"/>
      <c r="S34" s="156"/>
      <c r="T34" s="100"/>
      <c r="U34" s="103"/>
    </row>
    <row r="35" spans="1:21" ht="30" customHeight="1" hidden="1">
      <c r="A35" s="65">
        <f t="shared" si="1"/>
        <v>11101</v>
      </c>
      <c r="B35" s="65">
        <v>12540</v>
      </c>
      <c r="C35" s="63">
        <f t="shared" si="0"/>
        <v>752.4</v>
      </c>
      <c r="G35" s="100"/>
      <c r="H35" s="100"/>
      <c r="I35" s="101"/>
      <c r="J35" s="154"/>
      <c r="K35" s="155"/>
      <c r="L35" s="102"/>
      <c r="M35" s="102"/>
      <c r="N35" s="102"/>
      <c r="O35" s="102"/>
      <c r="P35" s="102"/>
      <c r="Q35" s="102"/>
      <c r="R35" s="156"/>
      <c r="S35" s="155"/>
      <c r="T35" s="100"/>
      <c r="U35" s="103"/>
    </row>
    <row r="36" spans="1:21" ht="30" customHeight="1" hidden="1">
      <c r="A36" s="65">
        <f t="shared" si="1"/>
        <v>12541</v>
      </c>
      <c r="B36" s="65">
        <v>13500</v>
      </c>
      <c r="C36" s="63">
        <f t="shared" si="0"/>
        <v>810</v>
      </c>
      <c r="G36" s="100"/>
      <c r="H36" s="100"/>
      <c r="I36" s="101"/>
      <c r="J36" s="154"/>
      <c r="K36" s="155"/>
      <c r="L36" s="102"/>
      <c r="M36" s="102"/>
      <c r="N36" s="102"/>
      <c r="O36" s="102"/>
      <c r="P36" s="102"/>
      <c r="Q36" s="102"/>
      <c r="R36" s="156"/>
      <c r="S36" s="155"/>
      <c r="T36" s="100"/>
      <c r="U36" s="103"/>
    </row>
    <row r="37" spans="1:21" ht="30" customHeight="1" hidden="1">
      <c r="A37" s="65">
        <f t="shared" si="1"/>
        <v>13501</v>
      </c>
      <c r="B37" s="65">
        <v>15840</v>
      </c>
      <c r="C37" s="63">
        <f t="shared" si="0"/>
        <v>950.4</v>
      </c>
      <c r="G37" s="100"/>
      <c r="H37" s="100"/>
      <c r="I37" s="101"/>
      <c r="J37" s="154"/>
      <c r="K37" s="155"/>
      <c r="L37" s="102"/>
      <c r="M37" s="102"/>
      <c r="N37" s="102"/>
      <c r="O37" s="102"/>
      <c r="P37" s="102"/>
      <c r="Q37" s="102"/>
      <c r="R37" s="156"/>
      <c r="S37" s="155"/>
      <c r="T37" s="100"/>
      <c r="U37" s="103"/>
    </row>
    <row r="38" spans="1:21" ht="30" customHeight="1" hidden="1">
      <c r="A38" s="65">
        <f t="shared" si="1"/>
        <v>15841</v>
      </c>
      <c r="B38" s="65">
        <v>16500</v>
      </c>
      <c r="C38" s="63">
        <f t="shared" si="0"/>
        <v>990</v>
      </c>
      <c r="G38" s="100"/>
      <c r="H38" s="100"/>
      <c r="I38" s="101"/>
      <c r="J38" s="154"/>
      <c r="K38" s="155"/>
      <c r="L38" s="102"/>
      <c r="M38" s="102"/>
      <c r="N38" s="102"/>
      <c r="O38" s="102"/>
      <c r="P38" s="102"/>
      <c r="Q38" s="102"/>
      <c r="R38" s="156"/>
      <c r="S38" s="155"/>
      <c r="T38" s="100"/>
      <c r="U38" s="103"/>
    </row>
    <row r="39" spans="1:21" ht="30" customHeight="1" hidden="1">
      <c r="A39" s="65">
        <f t="shared" si="1"/>
        <v>16501</v>
      </c>
      <c r="B39" s="65">
        <v>17280</v>
      </c>
      <c r="C39" s="63">
        <f t="shared" si="0"/>
        <v>1036.8</v>
      </c>
      <c r="G39" s="100"/>
      <c r="H39" s="100"/>
      <c r="I39" s="101"/>
      <c r="J39" s="154"/>
      <c r="K39" s="155"/>
      <c r="L39" s="102"/>
      <c r="M39" s="102"/>
      <c r="N39" s="102"/>
      <c r="O39" s="102"/>
      <c r="P39" s="102"/>
      <c r="Q39" s="102"/>
      <c r="R39" s="156"/>
      <c r="S39" s="155"/>
      <c r="T39" s="100"/>
      <c r="U39" s="103"/>
    </row>
    <row r="40" spans="1:21" ht="30" customHeight="1" hidden="1">
      <c r="A40" s="65">
        <f t="shared" si="1"/>
        <v>17281</v>
      </c>
      <c r="B40" s="65">
        <v>17880</v>
      </c>
      <c r="C40" s="63">
        <f t="shared" si="0"/>
        <v>1072.8</v>
      </c>
      <c r="G40" s="100"/>
      <c r="H40" s="100"/>
      <c r="I40" s="101"/>
      <c r="J40" s="154"/>
      <c r="K40" s="155"/>
      <c r="L40" s="102"/>
      <c r="M40" s="102"/>
      <c r="N40" s="102"/>
      <c r="O40" s="102"/>
      <c r="P40" s="102"/>
      <c r="Q40" s="102"/>
      <c r="R40" s="156"/>
      <c r="S40" s="155"/>
      <c r="T40" s="100"/>
      <c r="U40" s="103"/>
    </row>
    <row r="41" spans="1:21" ht="30" customHeight="1" hidden="1">
      <c r="A41" s="65">
        <f t="shared" si="1"/>
        <v>17881</v>
      </c>
      <c r="B41" s="65">
        <v>19047</v>
      </c>
      <c r="C41" s="63">
        <f t="shared" si="0"/>
        <v>1142.82</v>
      </c>
      <c r="G41" s="100"/>
      <c r="H41" s="100"/>
      <c r="I41" s="101"/>
      <c r="J41" s="154"/>
      <c r="K41" s="155"/>
      <c r="L41" s="102"/>
      <c r="M41" s="102"/>
      <c r="N41" s="102"/>
      <c r="O41" s="102"/>
      <c r="P41" s="102"/>
      <c r="Q41" s="102"/>
      <c r="R41" s="156"/>
      <c r="S41" s="155"/>
      <c r="T41" s="100"/>
      <c r="U41" s="103"/>
    </row>
    <row r="42" spans="1:21" ht="30" customHeight="1" hidden="1">
      <c r="A42" s="65">
        <f t="shared" si="1"/>
        <v>19048</v>
      </c>
      <c r="B42" s="65">
        <v>20008</v>
      </c>
      <c r="C42" s="63">
        <f t="shared" si="0"/>
        <v>1200.48</v>
      </c>
      <c r="G42" s="100"/>
      <c r="H42" s="100"/>
      <c r="I42" s="101"/>
      <c r="J42" s="154"/>
      <c r="K42" s="155"/>
      <c r="L42" s="102"/>
      <c r="M42" s="102"/>
      <c r="N42" s="102"/>
      <c r="O42" s="102"/>
      <c r="P42" s="102"/>
      <c r="Q42" s="102"/>
      <c r="R42" s="156"/>
      <c r="S42" s="155"/>
      <c r="T42" s="104"/>
      <c r="U42" s="103"/>
    </row>
    <row r="43" spans="1:21" ht="30" customHeight="1" hidden="1">
      <c r="A43" s="65">
        <f t="shared" si="1"/>
        <v>20009</v>
      </c>
      <c r="B43" s="65">
        <v>21009</v>
      </c>
      <c r="C43" s="63">
        <f t="shared" si="0"/>
        <v>1260.54</v>
      </c>
      <c r="G43" s="100"/>
      <c r="H43" s="100"/>
      <c r="I43" s="101"/>
      <c r="J43" s="154"/>
      <c r="K43" s="155"/>
      <c r="L43" s="102"/>
      <c r="M43" s="102"/>
      <c r="N43" s="102"/>
      <c r="O43" s="102"/>
      <c r="P43" s="102"/>
      <c r="Q43" s="102"/>
      <c r="R43" s="156"/>
      <c r="S43" s="155"/>
      <c r="T43" s="100"/>
      <c r="U43" s="103"/>
    </row>
    <row r="44" spans="1:21" ht="30" customHeight="1" hidden="1">
      <c r="A44" s="65">
        <f t="shared" si="1"/>
        <v>21010</v>
      </c>
      <c r="B44" s="65">
        <v>22000</v>
      </c>
      <c r="C44" s="63">
        <f t="shared" si="0"/>
        <v>1320</v>
      </c>
      <c r="G44" s="100"/>
      <c r="H44" s="100"/>
      <c r="I44" s="101"/>
      <c r="J44" s="154"/>
      <c r="K44" s="155"/>
      <c r="L44" s="102"/>
      <c r="M44" s="102"/>
      <c r="N44" s="102"/>
      <c r="O44" s="102"/>
      <c r="P44" s="102"/>
      <c r="Q44" s="102"/>
      <c r="R44" s="156"/>
      <c r="S44" s="155"/>
      <c r="T44" s="100"/>
      <c r="U44" s="103"/>
    </row>
    <row r="45" spans="1:21" ht="30" customHeight="1" hidden="1">
      <c r="A45" s="65">
        <f t="shared" si="1"/>
        <v>22001</v>
      </c>
      <c r="B45" s="65">
        <v>23100</v>
      </c>
      <c r="C45" s="63">
        <f t="shared" si="0"/>
        <v>1386</v>
      </c>
      <c r="G45" s="100"/>
      <c r="H45" s="100"/>
      <c r="I45" s="101"/>
      <c r="J45" s="154"/>
      <c r="K45" s="155"/>
      <c r="L45" s="102"/>
      <c r="M45" s="102"/>
      <c r="N45" s="102"/>
      <c r="O45" s="102"/>
      <c r="P45" s="102"/>
      <c r="Q45" s="102"/>
      <c r="R45" s="156"/>
      <c r="S45" s="155"/>
      <c r="T45" s="100"/>
      <c r="U45" s="103"/>
    </row>
    <row r="46" spans="1:21" ht="30" customHeight="1" hidden="1">
      <c r="A46" s="65">
        <f t="shared" si="1"/>
        <v>23101</v>
      </c>
      <c r="B46" s="65">
        <v>24000</v>
      </c>
      <c r="C46" s="63">
        <f t="shared" si="0"/>
        <v>1440</v>
      </c>
      <c r="G46" s="100"/>
      <c r="H46" s="100"/>
      <c r="I46" s="101"/>
      <c r="J46" s="154"/>
      <c r="K46" s="155"/>
      <c r="L46" s="102"/>
      <c r="M46" s="102"/>
      <c r="N46" s="102"/>
      <c r="O46" s="102"/>
      <c r="P46" s="102"/>
      <c r="Q46" s="102"/>
      <c r="R46" s="156"/>
      <c r="S46" s="155"/>
      <c r="T46" s="100"/>
      <c r="U46" s="103"/>
    </row>
    <row r="47" spans="1:21" ht="30" customHeight="1" hidden="1">
      <c r="A47" s="65">
        <f t="shared" si="1"/>
        <v>24001</v>
      </c>
      <c r="B47" s="65">
        <v>25200</v>
      </c>
      <c r="C47" s="63">
        <f t="shared" si="0"/>
        <v>1512</v>
      </c>
      <c r="G47" s="100"/>
      <c r="H47" s="100"/>
      <c r="I47" s="101"/>
      <c r="J47" s="154"/>
      <c r="K47" s="155"/>
      <c r="L47" s="102"/>
      <c r="M47" s="102"/>
      <c r="N47" s="102"/>
      <c r="O47" s="102"/>
      <c r="P47" s="102"/>
      <c r="Q47" s="102"/>
      <c r="R47" s="156"/>
      <c r="S47" s="155"/>
      <c r="T47" s="104"/>
      <c r="U47" s="103"/>
    </row>
    <row r="48" spans="1:21" ht="30" customHeight="1" hidden="1">
      <c r="A48" s="65">
        <f t="shared" si="1"/>
        <v>25201</v>
      </c>
      <c r="B48" s="65">
        <v>26400</v>
      </c>
      <c r="C48" s="63">
        <f t="shared" si="0"/>
        <v>1584</v>
      </c>
      <c r="G48" s="100"/>
      <c r="H48" s="100"/>
      <c r="I48" s="101"/>
      <c r="J48" s="154"/>
      <c r="K48" s="155"/>
      <c r="L48" s="102"/>
      <c r="M48" s="102"/>
      <c r="N48" s="102"/>
      <c r="O48" s="102"/>
      <c r="P48" s="102"/>
      <c r="Q48" s="102"/>
      <c r="R48" s="156"/>
      <c r="S48" s="155"/>
      <c r="T48" s="100"/>
      <c r="U48" s="103"/>
    </row>
    <row r="49" spans="1:21" ht="30" customHeight="1" hidden="1">
      <c r="A49" s="65">
        <f t="shared" si="1"/>
        <v>26401</v>
      </c>
      <c r="B49" s="65">
        <v>27600</v>
      </c>
      <c r="C49" s="63">
        <f t="shared" si="0"/>
        <v>1656</v>
      </c>
      <c r="G49" s="100"/>
      <c r="H49" s="100"/>
      <c r="I49" s="101"/>
      <c r="J49" s="154"/>
      <c r="K49" s="155"/>
      <c r="L49" s="102"/>
      <c r="M49" s="102"/>
      <c r="N49" s="102"/>
      <c r="O49" s="102"/>
      <c r="P49" s="102"/>
      <c r="Q49" s="102"/>
      <c r="R49" s="156"/>
      <c r="S49" s="155"/>
      <c r="T49" s="100"/>
      <c r="U49" s="103"/>
    </row>
    <row r="50" spans="1:21" ht="30" customHeight="1" hidden="1">
      <c r="A50" s="65">
        <f t="shared" si="1"/>
        <v>27601</v>
      </c>
      <c r="B50" s="65">
        <v>28800</v>
      </c>
      <c r="C50" s="63">
        <f t="shared" si="0"/>
        <v>1728</v>
      </c>
      <c r="G50" s="100"/>
      <c r="H50" s="100"/>
      <c r="I50" s="101"/>
      <c r="J50" s="154"/>
      <c r="K50" s="155"/>
      <c r="L50" s="102"/>
      <c r="M50" s="102"/>
      <c r="N50" s="102"/>
      <c r="O50" s="102"/>
      <c r="P50" s="102"/>
      <c r="Q50" s="102"/>
      <c r="R50" s="156"/>
      <c r="S50" s="155"/>
      <c r="T50" s="100"/>
      <c r="U50" s="103"/>
    </row>
    <row r="51" spans="1:21" ht="30" customHeight="1" hidden="1">
      <c r="A51" s="65">
        <f t="shared" si="1"/>
        <v>28801</v>
      </c>
      <c r="B51" s="65">
        <v>30300</v>
      </c>
      <c r="C51" s="63">
        <f t="shared" si="0"/>
        <v>1818</v>
      </c>
      <c r="G51" s="100"/>
      <c r="H51" s="100"/>
      <c r="I51" s="101"/>
      <c r="J51" s="154"/>
      <c r="K51" s="155"/>
      <c r="L51" s="102"/>
      <c r="M51" s="102"/>
      <c r="N51" s="102"/>
      <c r="O51" s="102"/>
      <c r="P51" s="102"/>
      <c r="Q51" s="102"/>
      <c r="R51" s="156"/>
      <c r="S51" s="155"/>
      <c r="T51" s="100"/>
      <c r="U51" s="103"/>
    </row>
    <row r="52" spans="1:21" ht="30" customHeight="1" hidden="1">
      <c r="A52" s="65">
        <f t="shared" si="1"/>
        <v>30301</v>
      </c>
      <c r="B52" s="65">
        <v>31800</v>
      </c>
      <c r="C52" s="63">
        <f t="shared" si="0"/>
        <v>1908</v>
      </c>
      <c r="G52" s="100"/>
      <c r="H52" s="100"/>
      <c r="I52" s="101"/>
      <c r="J52" s="154"/>
      <c r="K52" s="155"/>
      <c r="L52" s="102"/>
      <c r="M52" s="102"/>
      <c r="N52" s="102"/>
      <c r="O52" s="102"/>
      <c r="P52" s="102"/>
      <c r="Q52" s="102"/>
      <c r="R52" s="156"/>
      <c r="S52" s="155"/>
      <c r="T52" s="100"/>
      <c r="U52" s="103"/>
    </row>
    <row r="53" spans="1:3" ht="30" customHeight="1" hidden="1">
      <c r="A53" s="65">
        <f t="shared" si="1"/>
        <v>31801</v>
      </c>
      <c r="B53" s="65">
        <v>33300</v>
      </c>
      <c r="C53" s="63">
        <f t="shared" si="0"/>
        <v>1998</v>
      </c>
    </row>
    <row r="54" spans="1:3" ht="30" customHeight="1" hidden="1">
      <c r="A54" s="65">
        <f t="shared" si="1"/>
        <v>33301</v>
      </c>
      <c r="B54" s="65">
        <v>34800</v>
      </c>
      <c r="C54" s="63">
        <f t="shared" si="0"/>
        <v>2088</v>
      </c>
    </row>
    <row r="55" spans="1:3" ht="30" customHeight="1" hidden="1">
      <c r="A55" s="65">
        <f t="shared" si="1"/>
        <v>34801</v>
      </c>
      <c r="B55" s="65">
        <v>36300</v>
      </c>
      <c r="C55" s="63">
        <f t="shared" si="0"/>
        <v>2178</v>
      </c>
    </row>
    <row r="56" spans="1:3" ht="30" customHeight="1" hidden="1">
      <c r="A56" s="65">
        <f t="shared" si="1"/>
        <v>36301</v>
      </c>
      <c r="B56" s="65">
        <v>38200</v>
      </c>
      <c r="C56" s="63">
        <f t="shared" si="0"/>
        <v>2292</v>
      </c>
    </row>
    <row r="57" spans="1:3" ht="30" customHeight="1" hidden="1">
      <c r="A57" s="65">
        <f t="shared" si="1"/>
        <v>38201</v>
      </c>
      <c r="B57" s="65">
        <v>40100</v>
      </c>
      <c r="C57" s="63">
        <f t="shared" si="0"/>
        <v>2406</v>
      </c>
    </row>
    <row r="58" spans="1:3" ht="30" customHeight="1" hidden="1">
      <c r="A58" s="65">
        <f t="shared" si="1"/>
        <v>40101</v>
      </c>
      <c r="B58" s="65">
        <v>42000</v>
      </c>
      <c r="C58" s="63">
        <f t="shared" si="0"/>
        <v>2520</v>
      </c>
    </row>
    <row r="59" spans="1:3" ht="30" customHeight="1" hidden="1">
      <c r="A59" s="65">
        <f t="shared" si="1"/>
        <v>42001</v>
      </c>
      <c r="B59" s="65">
        <v>43900</v>
      </c>
      <c r="C59" s="63">
        <f t="shared" si="0"/>
        <v>2634</v>
      </c>
    </row>
    <row r="60" spans="1:3" ht="30" customHeight="1" hidden="1">
      <c r="A60" s="65">
        <f t="shared" si="1"/>
        <v>43901</v>
      </c>
      <c r="B60" s="65">
        <v>45800</v>
      </c>
      <c r="C60" s="63">
        <f t="shared" si="0"/>
        <v>2748</v>
      </c>
    </row>
    <row r="61" spans="1:3" ht="30" customHeight="1" hidden="1">
      <c r="A61" s="65">
        <f t="shared" si="1"/>
        <v>45801</v>
      </c>
      <c r="B61" s="65">
        <v>48200</v>
      </c>
      <c r="C61" s="63">
        <f t="shared" si="0"/>
        <v>2892</v>
      </c>
    </row>
    <row r="62" spans="1:3" ht="30" customHeight="1" hidden="1">
      <c r="A62" s="65">
        <f t="shared" si="1"/>
        <v>48201</v>
      </c>
      <c r="B62" s="65">
        <v>50600</v>
      </c>
      <c r="C62" s="63">
        <f t="shared" si="0"/>
        <v>3036</v>
      </c>
    </row>
    <row r="63" spans="1:3" ht="30" customHeight="1" hidden="1">
      <c r="A63" s="65">
        <f t="shared" si="1"/>
        <v>50601</v>
      </c>
      <c r="B63" s="65">
        <v>53000</v>
      </c>
      <c r="C63" s="63">
        <f t="shared" si="0"/>
        <v>3180</v>
      </c>
    </row>
    <row r="64" spans="1:3" ht="30" customHeight="1" hidden="1">
      <c r="A64" s="65">
        <f t="shared" si="1"/>
        <v>53001</v>
      </c>
      <c r="B64" s="65">
        <v>55400</v>
      </c>
      <c r="C64" s="63">
        <f t="shared" si="0"/>
        <v>3324</v>
      </c>
    </row>
    <row r="65" spans="1:3" ht="30" customHeight="1" hidden="1">
      <c r="A65" s="65">
        <f t="shared" si="1"/>
        <v>55401</v>
      </c>
      <c r="B65" s="65">
        <v>57800</v>
      </c>
      <c r="C65" s="63">
        <f t="shared" si="0"/>
        <v>3468</v>
      </c>
    </row>
    <row r="66" spans="1:3" ht="30" customHeight="1" hidden="1">
      <c r="A66" s="65">
        <f t="shared" si="1"/>
        <v>57801</v>
      </c>
      <c r="B66" s="65">
        <v>60800</v>
      </c>
      <c r="C66" s="63">
        <f t="shared" si="0"/>
        <v>3648</v>
      </c>
    </row>
    <row r="67" spans="1:3" ht="30" customHeight="1" hidden="1">
      <c r="A67" s="65">
        <f t="shared" si="1"/>
        <v>60801</v>
      </c>
      <c r="B67" s="65">
        <v>63800</v>
      </c>
      <c r="C67" s="63">
        <f t="shared" si="0"/>
        <v>3828</v>
      </c>
    </row>
    <row r="68" spans="1:3" ht="30" customHeight="1" hidden="1">
      <c r="A68" s="65">
        <f t="shared" si="1"/>
        <v>63801</v>
      </c>
      <c r="B68" s="65">
        <v>66800</v>
      </c>
      <c r="C68" s="63">
        <f t="shared" si="0"/>
        <v>4008</v>
      </c>
    </row>
    <row r="69" spans="1:3" ht="30" customHeight="1" hidden="1">
      <c r="A69" s="65">
        <f t="shared" si="1"/>
        <v>66801</v>
      </c>
      <c r="B69" s="65">
        <v>69800</v>
      </c>
      <c r="C69" s="63">
        <f t="shared" si="0"/>
        <v>4188</v>
      </c>
    </row>
    <row r="70" spans="1:3" ht="30" customHeight="1" hidden="1">
      <c r="A70" s="65">
        <f t="shared" si="1"/>
        <v>69801</v>
      </c>
      <c r="B70" s="65">
        <v>72800</v>
      </c>
      <c r="C70" s="63">
        <f t="shared" si="0"/>
        <v>4368</v>
      </c>
    </row>
    <row r="71" spans="1:3" ht="30" customHeight="1" hidden="1">
      <c r="A71" s="65">
        <f t="shared" si="1"/>
        <v>72801</v>
      </c>
      <c r="B71" s="65">
        <v>76500</v>
      </c>
      <c r="C71" s="63">
        <f t="shared" si="0"/>
        <v>4590</v>
      </c>
    </row>
    <row r="72" spans="1:3" ht="30" customHeight="1" hidden="1">
      <c r="A72" s="65">
        <f t="shared" si="1"/>
        <v>76501</v>
      </c>
      <c r="B72" s="65">
        <v>80200</v>
      </c>
      <c r="C72" s="63">
        <f t="shared" si="0"/>
        <v>4812</v>
      </c>
    </row>
    <row r="73" spans="1:3" ht="30" customHeight="1" hidden="1">
      <c r="A73" s="65">
        <f t="shared" si="1"/>
        <v>80201</v>
      </c>
      <c r="B73" s="65">
        <v>83900</v>
      </c>
      <c r="C73" s="63">
        <f t="shared" si="0"/>
        <v>5034</v>
      </c>
    </row>
    <row r="74" spans="1:3" ht="30" customHeight="1" hidden="1">
      <c r="A74" s="65">
        <f t="shared" si="1"/>
        <v>83901</v>
      </c>
      <c r="B74" s="65">
        <v>87600</v>
      </c>
      <c r="C74" s="63">
        <f t="shared" si="0"/>
        <v>5256</v>
      </c>
    </row>
    <row r="75" spans="1:3" ht="30" customHeight="1" hidden="1">
      <c r="A75" s="65">
        <f t="shared" si="1"/>
        <v>87601</v>
      </c>
      <c r="B75" s="65">
        <v>92100</v>
      </c>
      <c r="C75" s="63">
        <f t="shared" si="0"/>
        <v>5526</v>
      </c>
    </row>
    <row r="76" spans="1:3" ht="30" customHeight="1" hidden="1">
      <c r="A76" s="65">
        <f t="shared" si="1"/>
        <v>92101</v>
      </c>
      <c r="B76" s="65">
        <v>96600</v>
      </c>
      <c r="C76" s="63">
        <f t="shared" si="0"/>
        <v>5796</v>
      </c>
    </row>
    <row r="77" spans="1:3" ht="30" customHeight="1" hidden="1">
      <c r="A77" s="65">
        <f t="shared" si="1"/>
        <v>96601</v>
      </c>
      <c r="B77" s="65">
        <v>101100</v>
      </c>
      <c r="C77" s="63">
        <f t="shared" si="0"/>
        <v>6066</v>
      </c>
    </row>
    <row r="78" spans="1:3" ht="30" customHeight="1" hidden="1">
      <c r="A78" s="65">
        <f t="shared" si="1"/>
        <v>101101</v>
      </c>
      <c r="B78" s="65">
        <v>105600</v>
      </c>
      <c r="C78" s="63">
        <f t="shared" si="0"/>
        <v>6336</v>
      </c>
    </row>
    <row r="79" spans="1:3" ht="30" customHeight="1" hidden="1">
      <c r="A79" s="65">
        <f t="shared" si="1"/>
        <v>105601</v>
      </c>
      <c r="B79" s="65">
        <v>110100</v>
      </c>
      <c r="C79" s="63">
        <f t="shared" si="0"/>
        <v>6606</v>
      </c>
    </row>
    <row r="80" spans="1:3" ht="30" customHeight="1" hidden="1">
      <c r="A80" s="65">
        <f t="shared" si="1"/>
        <v>110101</v>
      </c>
      <c r="B80" s="65">
        <v>115500</v>
      </c>
      <c r="C80" s="63">
        <f t="shared" si="0"/>
        <v>6930</v>
      </c>
    </row>
    <row r="81" spans="1:3" ht="30" customHeight="1" hidden="1">
      <c r="A81" s="65">
        <f t="shared" si="1"/>
        <v>115501</v>
      </c>
      <c r="B81" s="65">
        <v>120900</v>
      </c>
      <c r="C81" s="63">
        <f t="shared" si="0"/>
        <v>7254</v>
      </c>
    </row>
    <row r="82" spans="1:3" ht="30" customHeight="1" hidden="1">
      <c r="A82" s="65">
        <f t="shared" si="1"/>
        <v>120901</v>
      </c>
      <c r="B82" s="65">
        <v>126300</v>
      </c>
      <c r="C82" s="63">
        <f t="shared" si="0"/>
        <v>7578</v>
      </c>
    </row>
    <row r="83" spans="1:3" ht="30" customHeight="1" hidden="1">
      <c r="A83" s="65">
        <f t="shared" si="1"/>
        <v>126301</v>
      </c>
      <c r="B83" s="65">
        <v>131700</v>
      </c>
      <c r="C83" s="63">
        <f t="shared" si="0"/>
        <v>7902</v>
      </c>
    </row>
    <row r="84" spans="1:3" ht="30" customHeight="1" hidden="1">
      <c r="A84" s="65">
        <f t="shared" si="1"/>
        <v>131701</v>
      </c>
      <c r="B84" s="65">
        <v>137100</v>
      </c>
      <c r="C84" s="63">
        <f t="shared" si="0"/>
        <v>8226</v>
      </c>
    </row>
    <row r="85" spans="1:3" ht="30" customHeight="1" hidden="1">
      <c r="A85" s="65">
        <f t="shared" si="1"/>
        <v>137101</v>
      </c>
      <c r="B85" s="65">
        <v>142500</v>
      </c>
      <c r="C85" s="63">
        <f t="shared" si="0"/>
        <v>8550</v>
      </c>
    </row>
    <row r="86" spans="1:3" ht="30" customHeight="1" hidden="1">
      <c r="A86" s="65">
        <f t="shared" si="1"/>
        <v>142501</v>
      </c>
      <c r="B86" s="65">
        <v>147900</v>
      </c>
      <c r="C86" s="63">
        <f t="shared" si="0"/>
        <v>8874</v>
      </c>
    </row>
    <row r="87" spans="1:3" ht="30" customHeight="1" hidden="1">
      <c r="A87" s="65">
        <f t="shared" si="1"/>
        <v>147901</v>
      </c>
      <c r="B87" s="65">
        <v>150000</v>
      </c>
      <c r="C87" s="63">
        <f t="shared" si="0"/>
        <v>9000</v>
      </c>
    </row>
  </sheetData>
  <sheetProtection password="CC53" sheet="1"/>
  <mergeCells count="88">
    <mergeCell ref="A1:F1"/>
    <mergeCell ref="D3:E3"/>
    <mergeCell ref="G4:H4"/>
    <mergeCell ref="N4:O4"/>
    <mergeCell ref="P9:Q9"/>
    <mergeCell ref="R9:S9"/>
    <mergeCell ref="I9:J9"/>
    <mergeCell ref="K9:L9"/>
    <mergeCell ref="P5:R5"/>
    <mergeCell ref="N5:O5"/>
    <mergeCell ref="A24:C24"/>
    <mergeCell ref="E5:F5"/>
    <mergeCell ref="E9:F9"/>
    <mergeCell ref="A9:B9"/>
    <mergeCell ref="C9:D9"/>
    <mergeCell ref="A11:F11"/>
    <mergeCell ref="A5:B5"/>
    <mergeCell ref="C5:D5"/>
    <mergeCell ref="N8:N9"/>
    <mergeCell ref="O8:O9"/>
    <mergeCell ref="P8:R8"/>
    <mergeCell ref="J13:K13"/>
    <mergeCell ref="I5:K5"/>
    <mergeCell ref="R12:S12"/>
    <mergeCell ref="R13:S13"/>
    <mergeCell ref="G5:H5"/>
    <mergeCell ref="G8:G9"/>
    <mergeCell ref="H8:H9"/>
    <mergeCell ref="I8:K8"/>
    <mergeCell ref="J12:K12"/>
    <mergeCell ref="J16:K16"/>
    <mergeCell ref="J17:K17"/>
    <mergeCell ref="J18:K18"/>
    <mergeCell ref="J19:K19"/>
    <mergeCell ref="J20:K20"/>
    <mergeCell ref="J14:K14"/>
    <mergeCell ref="J15:K15"/>
    <mergeCell ref="R14:S14"/>
    <mergeCell ref="R15:S15"/>
    <mergeCell ref="R16:S16"/>
    <mergeCell ref="R17:S17"/>
    <mergeCell ref="R18:S18"/>
    <mergeCell ref="R19:S19"/>
    <mergeCell ref="R20:S20"/>
    <mergeCell ref="J31:K31"/>
    <mergeCell ref="R31:S31"/>
    <mergeCell ref="J36:K36"/>
    <mergeCell ref="R36:S36"/>
    <mergeCell ref="J35:K35"/>
    <mergeCell ref="R35:S35"/>
    <mergeCell ref="J37:K37"/>
    <mergeCell ref="R37:S37"/>
    <mergeCell ref="J38:K38"/>
    <mergeCell ref="R38:S38"/>
    <mergeCell ref="J39:K39"/>
    <mergeCell ref="R39:S39"/>
    <mergeCell ref="J40:K40"/>
    <mergeCell ref="R40:S40"/>
    <mergeCell ref="J41:K41"/>
    <mergeCell ref="R41:S41"/>
    <mergeCell ref="J42:K42"/>
    <mergeCell ref="R42:S42"/>
    <mergeCell ref="R43:S43"/>
    <mergeCell ref="R44:S44"/>
    <mergeCell ref="R45:S45"/>
    <mergeCell ref="R46:S46"/>
    <mergeCell ref="R47:S47"/>
    <mergeCell ref="R48:S48"/>
    <mergeCell ref="R49:S49"/>
    <mergeCell ref="R50:S50"/>
    <mergeCell ref="R51:S51"/>
    <mergeCell ref="R52:S52"/>
    <mergeCell ref="J43:K43"/>
    <mergeCell ref="J44:K44"/>
    <mergeCell ref="J45:K45"/>
    <mergeCell ref="J46:K46"/>
    <mergeCell ref="J47:K47"/>
    <mergeCell ref="J48:K48"/>
    <mergeCell ref="J49:K49"/>
    <mergeCell ref="J50:K50"/>
    <mergeCell ref="J51:K51"/>
    <mergeCell ref="J52:K52"/>
    <mergeCell ref="R32:S32"/>
    <mergeCell ref="R33:S33"/>
    <mergeCell ref="R34:S34"/>
    <mergeCell ref="J32:K32"/>
    <mergeCell ref="J33:K33"/>
    <mergeCell ref="J34:K34"/>
  </mergeCells>
  <conditionalFormatting sqref="G23">
    <cfRule type="cellIs" priority="3" dxfId="0" operator="notEqual" stopIfTrue="1">
      <formula>$J$25</formula>
    </cfRule>
  </conditionalFormatting>
  <conditionalFormatting sqref="L23">
    <cfRule type="cellIs" priority="2" dxfId="0" operator="notEqual" stopIfTrue="1">
      <formula>$O$25</formula>
    </cfRule>
  </conditionalFormatting>
  <conditionalFormatting sqref="Q23">
    <cfRule type="cellIs" priority="1" dxfId="0" operator="notEqual" stopIfTrue="1">
      <formula>$T$25</formula>
    </cfRule>
  </conditionalFormatting>
  <dataValidations count="4">
    <dataValidation type="list" showInputMessage="1" showErrorMessage="1" error="請下拉選單！" sqref="B3">
      <formula1>$A$13:$A$14</formula1>
    </dataValidation>
    <dataValidation type="whole" operator="greaterThanOrEqual" allowBlank="1" showInputMessage="1" showErrorMessage="1" prompt="請輸入每月薪資" error="請輸入整數!" sqref="B2">
      <formula1>0</formula1>
    </dataValidation>
    <dataValidation type="list" showInputMessage="1" showErrorMessage="1" error="請下拉選單！" sqref="D3:E3">
      <formula1>$E$13:$E$15</formula1>
    </dataValidation>
    <dataValidation allowBlank="1" showInputMessage="1" showErrorMessage="1" error="請下拉選單！" sqref="H2 O2"/>
  </dataValidations>
  <hyperlinks>
    <hyperlink ref="A9:B9" location="勞保保額分級分攤表!A1" display="勞保保額分級分攤表"/>
    <hyperlink ref="C9:D9" location="健保保額分級分攤表!A1" display="健保保額分級分攤表"/>
    <hyperlink ref="E9:F9" location="勞工退休金月提繳工分級表!A1" display="勞工退休金月提繳工資分級表"/>
  </hyperlinks>
  <printOptions/>
  <pageMargins left="0.7480314960629921" right="0.7480314960629921" top="0.2755905511811024" bottom="0.1968503937007874" header="0.5118110236220472" footer="0.5118110236220472"/>
  <pageSetup fitToHeight="1" fitToWidth="1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7"/>
  <sheetViews>
    <sheetView showGridLines="0" zoomScalePageLayoutView="0" workbookViewId="0" topLeftCell="B1">
      <pane xSplit="1" ySplit="2" topLeftCell="C3" activePane="bottomRight" state="frozen"/>
      <selection pane="topLeft" activeCell="B1" sqref="B1"/>
      <selection pane="topRight" activeCell="C1" sqref="C1"/>
      <selection pane="bottomLeft" activeCell="B3" sqref="B3"/>
      <selection pane="bottomRight" activeCell="A1" sqref="A1"/>
    </sheetView>
  </sheetViews>
  <sheetFormatPr defaultColWidth="9.00390625" defaultRowHeight="16.5"/>
  <cols>
    <col min="1" max="1" width="15.25390625" style="3" hidden="1" customWidth="1"/>
    <col min="2" max="2" width="13.875" style="4" customWidth="1"/>
    <col min="3" max="8" width="10.625" style="3" customWidth="1"/>
    <col min="9" max="16384" width="9.00390625" style="3" customWidth="1"/>
  </cols>
  <sheetData>
    <row r="1" spans="2:8" s="2" customFormat="1" ht="24" customHeight="1">
      <c r="B1" s="183" t="s">
        <v>0</v>
      </c>
      <c r="C1" s="178" t="s">
        <v>4</v>
      </c>
      <c r="D1" s="179"/>
      <c r="E1" s="180" t="s">
        <v>3</v>
      </c>
      <c r="F1" s="181"/>
      <c r="G1" s="181"/>
      <c r="H1" s="182"/>
    </row>
    <row r="2" spans="2:8" s="2" customFormat="1" ht="25.5" customHeight="1">
      <c r="B2" s="184"/>
      <c r="C2" s="105" t="s">
        <v>6</v>
      </c>
      <c r="D2" s="106" t="s">
        <v>1</v>
      </c>
      <c r="E2" s="105" t="s">
        <v>7</v>
      </c>
      <c r="F2" s="107" t="s">
        <v>1</v>
      </c>
      <c r="G2" s="108" t="s">
        <v>5</v>
      </c>
      <c r="H2" s="109" t="s">
        <v>2</v>
      </c>
    </row>
    <row r="3" spans="1:8" s="2" customFormat="1" ht="19.5" customHeight="1">
      <c r="A3" s="2">
        <v>0</v>
      </c>
      <c r="B3" s="8">
        <v>0</v>
      </c>
      <c r="C3" s="9"/>
      <c r="D3" s="10"/>
      <c r="E3" s="11"/>
      <c r="F3" s="12"/>
      <c r="G3" s="13"/>
      <c r="H3" s="14"/>
    </row>
    <row r="4" spans="1:8" s="2" customFormat="1" ht="19.5" customHeight="1">
      <c r="A4" s="2">
        <v>1</v>
      </c>
      <c r="B4" s="110">
        <v>11100</v>
      </c>
      <c r="C4" s="111">
        <f>ROUND(B4*10%*20%,0)</f>
        <v>222</v>
      </c>
      <c r="D4" s="112">
        <f>ROUND(B4*1%*20%,0)</f>
        <v>22</v>
      </c>
      <c r="E4" s="111">
        <f>ROUND(B4*10%*70%,0)</f>
        <v>777</v>
      </c>
      <c r="F4" s="113">
        <f>ROUND(B4*1%*70%,0)</f>
        <v>78</v>
      </c>
      <c r="G4" s="114">
        <f>ROUND(B4*0.1%,0)</f>
        <v>11</v>
      </c>
      <c r="H4" s="115">
        <f>ROUND(B4*0.025%,0)</f>
        <v>3</v>
      </c>
    </row>
    <row r="5" spans="1:8" s="2" customFormat="1" ht="19.5" customHeight="1">
      <c r="A5" s="116">
        <f>B4+1</f>
        <v>11101</v>
      </c>
      <c r="B5" s="110">
        <v>12540</v>
      </c>
      <c r="C5" s="111">
        <f aca="true" t="shared" si="0" ref="C5:C30">ROUND(B5*10%*20%,0)</f>
        <v>251</v>
      </c>
      <c r="D5" s="112">
        <f aca="true" t="shared" si="1" ref="D5:D30">ROUND(B5*1%*20%,0)</f>
        <v>25</v>
      </c>
      <c r="E5" s="111">
        <f aca="true" t="shared" si="2" ref="E5:E30">ROUND(B5*10%*70%,0)</f>
        <v>878</v>
      </c>
      <c r="F5" s="113">
        <f aca="true" t="shared" si="3" ref="F5:F30">ROUND(B5*1%*70%,0)</f>
        <v>88</v>
      </c>
      <c r="G5" s="114">
        <f aca="true" t="shared" si="4" ref="G5:G30">ROUND(B5*0.1%,0)</f>
        <v>13</v>
      </c>
      <c r="H5" s="115">
        <f aca="true" t="shared" si="5" ref="H5:H30">ROUND(B5*0.025%,0)</f>
        <v>3</v>
      </c>
    </row>
    <row r="6" spans="1:8" s="2" customFormat="1" ht="19.5" customHeight="1">
      <c r="A6" s="116">
        <f>B5+1</f>
        <v>12541</v>
      </c>
      <c r="B6" s="110">
        <v>13500</v>
      </c>
      <c r="C6" s="111">
        <f t="shared" si="0"/>
        <v>270</v>
      </c>
      <c r="D6" s="112">
        <f t="shared" si="1"/>
        <v>27</v>
      </c>
      <c r="E6" s="111">
        <f t="shared" si="2"/>
        <v>945</v>
      </c>
      <c r="F6" s="113">
        <f t="shared" si="3"/>
        <v>95</v>
      </c>
      <c r="G6" s="114">
        <f t="shared" si="4"/>
        <v>14</v>
      </c>
      <c r="H6" s="115">
        <f t="shared" si="5"/>
        <v>3</v>
      </c>
    </row>
    <row r="7" spans="1:8" s="2" customFormat="1" ht="19.5" customHeight="1">
      <c r="A7" s="116">
        <f>B6+1</f>
        <v>13501</v>
      </c>
      <c r="B7" s="110">
        <v>15840</v>
      </c>
      <c r="C7" s="111">
        <f t="shared" si="0"/>
        <v>317</v>
      </c>
      <c r="D7" s="112">
        <f t="shared" si="1"/>
        <v>32</v>
      </c>
      <c r="E7" s="111">
        <f t="shared" si="2"/>
        <v>1109</v>
      </c>
      <c r="F7" s="113">
        <f t="shared" si="3"/>
        <v>111</v>
      </c>
      <c r="G7" s="114">
        <f t="shared" si="4"/>
        <v>16</v>
      </c>
      <c r="H7" s="115">
        <f t="shared" si="5"/>
        <v>4</v>
      </c>
    </row>
    <row r="8" spans="1:8" s="2" customFormat="1" ht="19.5" customHeight="1">
      <c r="A8" s="116">
        <f aca="true" t="shared" si="6" ref="A8:A28">B7+1</f>
        <v>15841</v>
      </c>
      <c r="B8" s="110">
        <v>16500</v>
      </c>
      <c r="C8" s="111">
        <f t="shared" si="0"/>
        <v>330</v>
      </c>
      <c r="D8" s="117">
        <f t="shared" si="1"/>
        <v>33</v>
      </c>
      <c r="E8" s="111">
        <f t="shared" si="2"/>
        <v>1155</v>
      </c>
      <c r="F8" s="113">
        <f t="shared" si="3"/>
        <v>116</v>
      </c>
      <c r="G8" s="114">
        <f t="shared" si="4"/>
        <v>17</v>
      </c>
      <c r="H8" s="115">
        <f t="shared" si="5"/>
        <v>4</v>
      </c>
    </row>
    <row r="9" spans="1:8" s="2" customFormat="1" ht="19.5" customHeight="1">
      <c r="A9" s="116">
        <f t="shared" si="6"/>
        <v>16501</v>
      </c>
      <c r="B9" s="110">
        <v>17280</v>
      </c>
      <c r="C9" s="111">
        <f t="shared" si="0"/>
        <v>346</v>
      </c>
      <c r="D9" s="118">
        <f t="shared" si="1"/>
        <v>35</v>
      </c>
      <c r="E9" s="111">
        <f t="shared" si="2"/>
        <v>1210</v>
      </c>
      <c r="F9" s="113">
        <f t="shared" si="3"/>
        <v>121</v>
      </c>
      <c r="G9" s="114">
        <f t="shared" si="4"/>
        <v>17</v>
      </c>
      <c r="H9" s="115">
        <f t="shared" si="5"/>
        <v>4</v>
      </c>
    </row>
    <row r="10" spans="1:8" s="2" customFormat="1" ht="19.5" customHeight="1">
      <c r="A10" s="116">
        <f t="shared" si="6"/>
        <v>17281</v>
      </c>
      <c r="B10" s="110">
        <v>17880</v>
      </c>
      <c r="C10" s="111">
        <f t="shared" si="0"/>
        <v>358</v>
      </c>
      <c r="D10" s="112">
        <f t="shared" si="1"/>
        <v>36</v>
      </c>
      <c r="E10" s="111">
        <f t="shared" si="2"/>
        <v>1252</v>
      </c>
      <c r="F10" s="113">
        <f t="shared" si="3"/>
        <v>125</v>
      </c>
      <c r="G10" s="114">
        <f t="shared" si="4"/>
        <v>18</v>
      </c>
      <c r="H10" s="115">
        <f t="shared" si="5"/>
        <v>4</v>
      </c>
    </row>
    <row r="11" spans="1:8" s="2" customFormat="1" ht="19.5" customHeight="1">
      <c r="A11" s="116">
        <f>B10+1</f>
        <v>17881</v>
      </c>
      <c r="B11" s="110">
        <v>19047</v>
      </c>
      <c r="C11" s="111">
        <f t="shared" si="0"/>
        <v>381</v>
      </c>
      <c r="D11" s="112">
        <f t="shared" si="1"/>
        <v>38</v>
      </c>
      <c r="E11" s="111">
        <f t="shared" si="2"/>
        <v>1333</v>
      </c>
      <c r="F11" s="113">
        <f t="shared" si="3"/>
        <v>133</v>
      </c>
      <c r="G11" s="114">
        <f t="shared" si="4"/>
        <v>19</v>
      </c>
      <c r="H11" s="115">
        <f t="shared" si="5"/>
        <v>5</v>
      </c>
    </row>
    <row r="12" spans="1:8" s="2" customFormat="1" ht="19.5" customHeight="1">
      <c r="A12" s="116">
        <f>B11+1</f>
        <v>19048</v>
      </c>
      <c r="B12" s="110">
        <v>20008</v>
      </c>
      <c r="C12" s="111">
        <f t="shared" si="0"/>
        <v>400</v>
      </c>
      <c r="D12" s="112">
        <f t="shared" si="1"/>
        <v>40</v>
      </c>
      <c r="E12" s="111">
        <f t="shared" si="2"/>
        <v>1401</v>
      </c>
      <c r="F12" s="113">
        <f t="shared" si="3"/>
        <v>140</v>
      </c>
      <c r="G12" s="114">
        <f t="shared" si="4"/>
        <v>20</v>
      </c>
      <c r="H12" s="115">
        <f t="shared" si="5"/>
        <v>5</v>
      </c>
    </row>
    <row r="13" spans="1:8" s="2" customFormat="1" ht="19.5" customHeight="1">
      <c r="A13" s="116">
        <f>B12+1</f>
        <v>20009</v>
      </c>
      <c r="B13" s="110">
        <v>21009</v>
      </c>
      <c r="C13" s="111">
        <f t="shared" si="0"/>
        <v>420</v>
      </c>
      <c r="D13" s="112">
        <f t="shared" si="1"/>
        <v>42</v>
      </c>
      <c r="E13" s="111">
        <f t="shared" si="2"/>
        <v>1471</v>
      </c>
      <c r="F13" s="113">
        <f t="shared" si="3"/>
        <v>147</v>
      </c>
      <c r="G13" s="114">
        <f t="shared" si="4"/>
        <v>21</v>
      </c>
      <c r="H13" s="115">
        <f t="shared" si="5"/>
        <v>5</v>
      </c>
    </row>
    <row r="14" spans="1:8" s="2" customFormat="1" ht="19.5" customHeight="1">
      <c r="A14" s="116">
        <f>B13+1</f>
        <v>21010</v>
      </c>
      <c r="B14" s="110">
        <v>22000</v>
      </c>
      <c r="C14" s="111">
        <f t="shared" si="0"/>
        <v>440</v>
      </c>
      <c r="D14" s="118">
        <f t="shared" si="1"/>
        <v>44</v>
      </c>
      <c r="E14" s="111">
        <f t="shared" si="2"/>
        <v>1540</v>
      </c>
      <c r="F14" s="113">
        <f t="shared" si="3"/>
        <v>154</v>
      </c>
      <c r="G14" s="114">
        <f t="shared" si="4"/>
        <v>22</v>
      </c>
      <c r="H14" s="115">
        <f t="shared" si="5"/>
        <v>6</v>
      </c>
    </row>
    <row r="15" spans="1:8" s="2" customFormat="1" ht="19.5" customHeight="1">
      <c r="A15" s="116">
        <f>B14+1</f>
        <v>22001</v>
      </c>
      <c r="B15" s="110">
        <v>23100</v>
      </c>
      <c r="C15" s="111">
        <f t="shared" si="0"/>
        <v>462</v>
      </c>
      <c r="D15" s="112">
        <f t="shared" si="1"/>
        <v>46</v>
      </c>
      <c r="E15" s="111">
        <f t="shared" si="2"/>
        <v>1617</v>
      </c>
      <c r="F15" s="113">
        <f t="shared" si="3"/>
        <v>162</v>
      </c>
      <c r="G15" s="114">
        <f t="shared" si="4"/>
        <v>23</v>
      </c>
      <c r="H15" s="115">
        <f t="shared" si="5"/>
        <v>6</v>
      </c>
    </row>
    <row r="16" spans="1:8" s="2" customFormat="1" ht="19.5" customHeight="1">
      <c r="A16" s="116">
        <f t="shared" si="6"/>
        <v>23101</v>
      </c>
      <c r="B16" s="110">
        <v>24000</v>
      </c>
      <c r="C16" s="111">
        <f t="shared" si="0"/>
        <v>480</v>
      </c>
      <c r="D16" s="112">
        <f t="shared" si="1"/>
        <v>48</v>
      </c>
      <c r="E16" s="111">
        <f t="shared" si="2"/>
        <v>1680</v>
      </c>
      <c r="F16" s="113">
        <f t="shared" si="3"/>
        <v>168</v>
      </c>
      <c r="G16" s="114">
        <f t="shared" si="4"/>
        <v>24</v>
      </c>
      <c r="H16" s="115">
        <f t="shared" si="5"/>
        <v>6</v>
      </c>
    </row>
    <row r="17" spans="1:8" s="2" customFormat="1" ht="19.5" customHeight="1">
      <c r="A17" s="116">
        <f t="shared" si="6"/>
        <v>24001</v>
      </c>
      <c r="B17" s="110">
        <v>25200</v>
      </c>
      <c r="C17" s="111">
        <f t="shared" si="0"/>
        <v>504</v>
      </c>
      <c r="D17" s="112">
        <f t="shared" si="1"/>
        <v>50</v>
      </c>
      <c r="E17" s="111">
        <f t="shared" si="2"/>
        <v>1764</v>
      </c>
      <c r="F17" s="113">
        <f t="shared" si="3"/>
        <v>176</v>
      </c>
      <c r="G17" s="114">
        <f t="shared" si="4"/>
        <v>25</v>
      </c>
      <c r="H17" s="115">
        <f t="shared" si="5"/>
        <v>6</v>
      </c>
    </row>
    <row r="18" spans="1:8" s="2" customFormat="1" ht="19.5" customHeight="1">
      <c r="A18" s="116">
        <f t="shared" si="6"/>
        <v>25201</v>
      </c>
      <c r="B18" s="110">
        <v>26400</v>
      </c>
      <c r="C18" s="111">
        <f t="shared" si="0"/>
        <v>528</v>
      </c>
      <c r="D18" s="112">
        <f t="shared" si="1"/>
        <v>53</v>
      </c>
      <c r="E18" s="111">
        <f t="shared" si="2"/>
        <v>1848</v>
      </c>
      <c r="F18" s="113">
        <f t="shared" si="3"/>
        <v>185</v>
      </c>
      <c r="G18" s="114">
        <f t="shared" si="4"/>
        <v>26</v>
      </c>
      <c r="H18" s="115">
        <f t="shared" si="5"/>
        <v>7</v>
      </c>
    </row>
    <row r="19" spans="1:8" s="2" customFormat="1" ht="19.5" customHeight="1">
      <c r="A19" s="116">
        <f t="shared" si="6"/>
        <v>26401</v>
      </c>
      <c r="B19" s="110">
        <v>27600</v>
      </c>
      <c r="C19" s="111">
        <f t="shared" si="0"/>
        <v>552</v>
      </c>
      <c r="D19" s="112">
        <f t="shared" si="1"/>
        <v>55</v>
      </c>
      <c r="E19" s="111">
        <f t="shared" si="2"/>
        <v>1932</v>
      </c>
      <c r="F19" s="113">
        <f t="shared" si="3"/>
        <v>193</v>
      </c>
      <c r="G19" s="114">
        <f t="shared" si="4"/>
        <v>28</v>
      </c>
      <c r="H19" s="115">
        <f t="shared" si="5"/>
        <v>7</v>
      </c>
    </row>
    <row r="20" spans="1:8" s="2" customFormat="1" ht="19.5" customHeight="1">
      <c r="A20" s="116">
        <f t="shared" si="6"/>
        <v>27601</v>
      </c>
      <c r="B20" s="110">
        <v>28800</v>
      </c>
      <c r="C20" s="111">
        <f t="shared" si="0"/>
        <v>576</v>
      </c>
      <c r="D20" s="112">
        <f t="shared" si="1"/>
        <v>58</v>
      </c>
      <c r="E20" s="111">
        <f t="shared" si="2"/>
        <v>2016</v>
      </c>
      <c r="F20" s="113">
        <f t="shared" si="3"/>
        <v>202</v>
      </c>
      <c r="G20" s="114">
        <f t="shared" si="4"/>
        <v>29</v>
      </c>
      <c r="H20" s="115">
        <f t="shared" si="5"/>
        <v>7</v>
      </c>
    </row>
    <row r="21" spans="1:8" s="2" customFormat="1" ht="19.5" customHeight="1">
      <c r="A21" s="116">
        <f t="shared" si="6"/>
        <v>28801</v>
      </c>
      <c r="B21" s="110">
        <v>30300</v>
      </c>
      <c r="C21" s="111">
        <f t="shared" si="0"/>
        <v>606</v>
      </c>
      <c r="D21" s="112">
        <f t="shared" si="1"/>
        <v>61</v>
      </c>
      <c r="E21" s="111">
        <f t="shared" si="2"/>
        <v>2121</v>
      </c>
      <c r="F21" s="113">
        <f t="shared" si="3"/>
        <v>212</v>
      </c>
      <c r="G21" s="114">
        <f t="shared" si="4"/>
        <v>30</v>
      </c>
      <c r="H21" s="115">
        <f t="shared" si="5"/>
        <v>8</v>
      </c>
    </row>
    <row r="22" spans="1:8" s="2" customFormat="1" ht="19.5" customHeight="1">
      <c r="A22" s="116">
        <f t="shared" si="6"/>
        <v>30301</v>
      </c>
      <c r="B22" s="110">
        <v>31800</v>
      </c>
      <c r="C22" s="111">
        <f t="shared" si="0"/>
        <v>636</v>
      </c>
      <c r="D22" s="112">
        <f t="shared" si="1"/>
        <v>64</v>
      </c>
      <c r="E22" s="111">
        <f t="shared" si="2"/>
        <v>2226</v>
      </c>
      <c r="F22" s="113">
        <f t="shared" si="3"/>
        <v>223</v>
      </c>
      <c r="G22" s="114">
        <f t="shared" si="4"/>
        <v>32</v>
      </c>
      <c r="H22" s="115">
        <f t="shared" si="5"/>
        <v>8</v>
      </c>
    </row>
    <row r="23" spans="1:8" s="2" customFormat="1" ht="19.5" customHeight="1">
      <c r="A23" s="116">
        <f t="shared" si="6"/>
        <v>31801</v>
      </c>
      <c r="B23" s="110">
        <v>33300</v>
      </c>
      <c r="C23" s="111">
        <f t="shared" si="0"/>
        <v>666</v>
      </c>
      <c r="D23" s="112">
        <f t="shared" si="1"/>
        <v>67</v>
      </c>
      <c r="E23" s="111">
        <f t="shared" si="2"/>
        <v>2331</v>
      </c>
      <c r="F23" s="113">
        <f t="shared" si="3"/>
        <v>233</v>
      </c>
      <c r="G23" s="114">
        <f t="shared" si="4"/>
        <v>33</v>
      </c>
      <c r="H23" s="115">
        <f t="shared" si="5"/>
        <v>8</v>
      </c>
    </row>
    <row r="24" spans="1:8" s="2" customFormat="1" ht="19.5" customHeight="1">
      <c r="A24" s="116">
        <f t="shared" si="6"/>
        <v>33301</v>
      </c>
      <c r="B24" s="110">
        <v>34800</v>
      </c>
      <c r="C24" s="111">
        <f t="shared" si="0"/>
        <v>696</v>
      </c>
      <c r="D24" s="112">
        <f t="shared" si="1"/>
        <v>70</v>
      </c>
      <c r="E24" s="111">
        <f t="shared" si="2"/>
        <v>2436</v>
      </c>
      <c r="F24" s="113">
        <f t="shared" si="3"/>
        <v>244</v>
      </c>
      <c r="G24" s="114">
        <f t="shared" si="4"/>
        <v>35</v>
      </c>
      <c r="H24" s="115">
        <f t="shared" si="5"/>
        <v>9</v>
      </c>
    </row>
    <row r="25" spans="1:8" s="2" customFormat="1" ht="19.5" customHeight="1">
      <c r="A25" s="116">
        <f t="shared" si="6"/>
        <v>34801</v>
      </c>
      <c r="B25" s="110">
        <v>36300</v>
      </c>
      <c r="C25" s="111">
        <f t="shared" si="0"/>
        <v>726</v>
      </c>
      <c r="D25" s="112">
        <f t="shared" si="1"/>
        <v>73</v>
      </c>
      <c r="E25" s="111">
        <f t="shared" si="2"/>
        <v>2541</v>
      </c>
      <c r="F25" s="113">
        <f t="shared" si="3"/>
        <v>254</v>
      </c>
      <c r="G25" s="114">
        <f t="shared" si="4"/>
        <v>36</v>
      </c>
      <c r="H25" s="115">
        <f t="shared" si="5"/>
        <v>9</v>
      </c>
    </row>
    <row r="26" spans="1:8" s="2" customFormat="1" ht="19.5" customHeight="1">
      <c r="A26" s="116">
        <f t="shared" si="6"/>
        <v>36301</v>
      </c>
      <c r="B26" s="110">
        <v>38200</v>
      </c>
      <c r="C26" s="111">
        <f t="shared" si="0"/>
        <v>764</v>
      </c>
      <c r="D26" s="112">
        <f t="shared" si="1"/>
        <v>76</v>
      </c>
      <c r="E26" s="111">
        <f t="shared" si="2"/>
        <v>2674</v>
      </c>
      <c r="F26" s="113">
        <f t="shared" si="3"/>
        <v>267</v>
      </c>
      <c r="G26" s="114">
        <f t="shared" si="4"/>
        <v>38</v>
      </c>
      <c r="H26" s="115">
        <f t="shared" si="5"/>
        <v>10</v>
      </c>
    </row>
    <row r="27" spans="1:8" s="2" customFormat="1" ht="19.5" customHeight="1">
      <c r="A27" s="116">
        <f t="shared" si="6"/>
        <v>38201</v>
      </c>
      <c r="B27" s="110">
        <v>40100</v>
      </c>
      <c r="C27" s="111">
        <f t="shared" si="0"/>
        <v>802</v>
      </c>
      <c r="D27" s="112">
        <f t="shared" si="1"/>
        <v>80</v>
      </c>
      <c r="E27" s="111">
        <f t="shared" si="2"/>
        <v>2807</v>
      </c>
      <c r="F27" s="113">
        <f t="shared" si="3"/>
        <v>281</v>
      </c>
      <c r="G27" s="114">
        <f t="shared" si="4"/>
        <v>40</v>
      </c>
      <c r="H27" s="115">
        <f t="shared" si="5"/>
        <v>10</v>
      </c>
    </row>
    <row r="28" spans="1:8" s="2" customFormat="1" ht="19.5" customHeight="1">
      <c r="A28" s="116">
        <f t="shared" si="6"/>
        <v>40101</v>
      </c>
      <c r="B28" s="110">
        <v>42000</v>
      </c>
      <c r="C28" s="111">
        <f t="shared" si="0"/>
        <v>840</v>
      </c>
      <c r="D28" s="112">
        <f t="shared" si="1"/>
        <v>84</v>
      </c>
      <c r="E28" s="111">
        <f t="shared" si="2"/>
        <v>2940</v>
      </c>
      <c r="F28" s="113">
        <f t="shared" si="3"/>
        <v>294</v>
      </c>
      <c r="G28" s="114">
        <f t="shared" si="4"/>
        <v>42</v>
      </c>
      <c r="H28" s="115">
        <f t="shared" si="5"/>
        <v>11</v>
      </c>
    </row>
    <row r="29" spans="1:8" s="2" customFormat="1" ht="19.5" customHeight="1">
      <c r="A29" s="116">
        <v>42001</v>
      </c>
      <c r="B29" s="119">
        <v>43900</v>
      </c>
      <c r="C29" s="111">
        <f t="shared" si="0"/>
        <v>878</v>
      </c>
      <c r="D29" s="120">
        <f t="shared" si="1"/>
        <v>88</v>
      </c>
      <c r="E29" s="111">
        <f t="shared" si="2"/>
        <v>3073</v>
      </c>
      <c r="F29" s="121">
        <f t="shared" si="3"/>
        <v>307</v>
      </c>
      <c r="G29" s="114">
        <f t="shared" si="4"/>
        <v>44</v>
      </c>
      <c r="H29" s="122">
        <f t="shared" si="5"/>
        <v>11</v>
      </c>
    </row>
    <row r="30" spans="1:8" s="2" customFormat="1" ht="19.5" customHeight="1" thickBot="1">
      <c r="A30" s="116">
        <v>43901</v>
      </c>
      <c r="B30" s="123">
        <v>45800</v>
      </c>
      <c r="C30" s="124">
        <f t="shared" si="0"/>
        <v>916</v>
      </c>
      <c r="D30" s="125">
        <f t="shared" si="1"/>
        <v>92</v>
      </c>
      <c r="E30" s="124">
        <f t="shared" si="2"/>
        <v>3206</v>
      </c>
      <c r="F30" s="126">
        <f t="shared" si="3"/>
        <v>321</v>
      </c>
      <c r="G30" s="127">
        <f t="shared" si="4"/>
        <v>46</v>
      </c>
      <c r="H30" s="128">
        <f t="shared" si="5"/>
        <v>11</v>
      </c>
    </row>
    <row r="31" spans="3:4" ht="9.75" customHeight="1">
      <c r="C31" s="45"/>
      <c r="D31" s="4"/>
    </row>
    <row r="32" spans="2:4" s="58" customFormat="1" ht="16.5">
      <c r="B32" s="130" t="s">
        <v>53</v>
      </c>
      <c r="C32" s="131"/>
      <c r="D32" s="131"/>
    </row>
    <row r="33" spans="2:4" ht="16.5">
      <c r="B33" s="7" t="s">
        <v>98</v>
      </c>
      <c r="C33" s="4"/>
      <c r="D33" s="4"/>
    </row>
    <row r="34" spans="2:4" ht="16.5">
      <c r="B34" s="5" t="s">
        <v>99</v>
      </c>
      <c r="C34" s="6"/>
      <c r="D34" s="6"/>
    </row>
    <row r="35" spans="2:6" ht="16.5">
      <c r="B35" s="5" t="s">
        <v>8</v>
      </c>
      <c r="C35" s="6"/>
      <c r="D35" s="6"/>
      <c r="F35" s="1"/>
    </row>
    <row r="36" spans="2:4" ht="16.5">
      <c r="B36" s="5" t="s">
        <v>100</v>
      </c>
      <c r="C36" s="6"/>
      <c r="D36" s="6"/>
    </row>
    <row r="37" spans="2:4" ht="16.5">
      <c r="B37" s="5" t="s">
        <v>43</v>
      </c>
      <c r="C37" s="6"/>
      <c r="D37" s="6"/>
    </row>
    <row r="38" spans="2:5" ht="16.5">
      <c r="B38" s="5" t="s">
        <v>229</v>
      </c>
      <c r="C38" s="6"/>
      <c r="D38" s="6"/>
      <c r="E38" s="1"/>
    </row>
    <row r="39" spans="2:5" ht="16.5">
      <c r="B39" s="5" t="s">
        <v>46</v>
      </c>
      <c r="C39" s="6"/>
      <c r="D39" s="6"/>
      <c r="E39" s="58"/>
    </row>
    <row r="40" s="58" customFormat="1" ht="16.5">
      <c r="B40" s="130" t="s">
        <v>52</v>
      </c>
    </row>
    <row r="41" s="58" customFormat="1" ht="16.5">
      <c r="B41" s="130" t="s">
        <v>54</v>
      </c>
    </row>
    <row r="42" ht="16.5">
      <c r="B42" s="48" t="s">
        <v>55</v>
      </c>
    </row>
    <row r="43" ht="16.5">
      <c r="B43" s="49" t="s">
        <v>56</v>
      </c>
    </row>
    <row r="44" s="58" customFormat="1" ht="16.5">
      <c r="B44" s="130" t="s">
        <v>64</v>
      </c>
    </row>
    <row r="45" ht="16.5">
      <c r="B45" s="48" t="s">
        <v>65</v>
      </c>
    </row>
    <row r="46" ht="16.5">
      <c r="B46" s="7" t="s">
        <v>101</v>
      </c>
    </row>
    <row r="47" ht="16.5">
      <c r="B47" s="48" t="s">
        <v>102</v>
      </c>
    </row>
  </sheetData>
  <sheetProtection password="CC53" sheet="1"/>
  <mergeCells count="3">
    <mergeCell ref="C1:D1"/>
    <mergeCell ref="E1:H1"/>
    <mergeCell ref="B1:B2"/>
  </mergeCells>
  <printOptions horizontalCentered="1"/>
  <pageMargins left="0.5118110236220472" right="0.1968503937007874" top="0.984251968503937" bottom="0" header="0.5118110236220472" footer="0"/>
  <pageSetup horizontalDpi="300" verticalDpi="300" orientation="portrait" paperSize="9" r:id="rId1"/>
  <headerFooter alignWithMargins="0">
    <oddHeader>&amp;L
&amp;"標楷體,標準"&amp;11單位：元&amp;C&amp;"標楷體,標準"&amp;13 106年勞健保保費分攤表--勞保部分&amp;R&amp;"Times New Roman,標準"
&amp;11 106.01.01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75"/>
  <sheetViews>
    <sheetView zoomScalePageLayoutView="0" workbookViewId="0" topLeftCell="B5">
      <selection activeCell="C34" sqref="C34:C37"/>
    </sheetView>
  </sheetViews>
  <sheetFormatPr defaultColWidth="12.75390625" defaultRowHeight="16.5"/>
  <cols>
    <col min="1" max="1" width="12.75390625" style="3" hidden="1" customWidth="1"/>
    <col min="2" max="2" width="12.75390625" style="4" customWidth="1"/>
    <col min="3" max="6" width="12.75390625" style="3" customWidth="1"/>
    <col min="7" max="7" width="12.75390625" style="18" customWidth="1"/>
    <col min="8" max="16384" width="12.75390625" style="3" customWidth="1"/>
  </cols>
  <sheetData>
    <row r="1" spans="2:9" s="15" customFormat="1" ht="26.25" customHeight="1">
      <c r="B1" s="22"/>
      <c r="C1" s="23" t="s">
        <v>62</v>
      </c>
      <c r="D1" s="24"/>
      <c r="E1" s="24"/>
      <c r="F1" s="24"/>
      <c r="G1" s="24"/>
      <c r="H1" s="22"/>
      <c r="I1" s="22"/>
    </row>
    <row r="2" spans="2:9" s="15" customFormat="1" ht="16.5" customHeight="1" thickBot="1">
      <c r="B2" s="22"/>
      <c r="C2" s="53" t="s">
        <v>254</v>
      </c>
      <c r="D2" s="24"/>
      <c r="E2" s="24"/>
      <c r="F2" s="24"/>
      <c r="G2" s="24"/>
      <c r="H2" s="22"/>
      <c r="I2" s="25" t="s">
        <v>35</v>
      </c>
    </row>
    <row r="3" spans="2:9" s="15" customFormat="1" ht="12" customHeight="1">
      <c r="B3" s="185" t="s">
        <v>36</v>
      </c>
      <c r="C3" s="26"/>
      <c r="D3" s="187" t="s">
        <v>37</v>
      </c>
      <c r="E3" s="188"/>
      <c r="F3" s="188"/>
      <c r="G3" s="189"/>
      <c r="H3" s="190" t="s">
        <v>66</v>
      </c>
      <c r="I3" s="192" t="s">
        <v>67</v>
      </c>
    </row>
    <row r="4" spans="1:9" s="6" customFormat="1" ht="38.25" customHeight="1">
      <c r="A4" s="17"/>
      <c r="B4" s="186"/>
      <c r="C4" s="27" t="s">
        <v>19</v>
      </c>
      <c r="D4" s="28" t="s">
        <v>38</v>
      </c>
      <c r="E4" s="29" t="s">
        <v>39</v>
      </c>
      <c r="F4" s="30" t="s">
        <v>40</v>
      </c>
      <c r="G4" s="30" t="s">
        <v>41</v>
      </c>
      <c r="H4" s="191"/>
      <c r="I4" s="193"/>
    </row>
    <row r="5" spans="1:9" s="6" customFormat="1" ht="16.5" customHeight="1">
      <c r="A5" s="17">
        <v>1</v>
      </c>
      <c r="B5" s="31">
        <v>1</v>
      </c>
      <c r="C5" s="32">
        <v>23100</v>
      </c>
      <c r="D5" s="36">
        <f aca="true" t="shared" si="0" ref="D5:D52">+ROUND(C5*0.0469*0.3,0)</f>
        <v>325</v>
      </c>
      <c r="E5" s="33">
        <f aca="true" t="shared" si="1" ref="E5:E18">+D5*2</f>
        <v>650</v>
      </c>
      <c r="F5" s="33">
        <f aca="true" t="shared" si="2" ref="F5:F52">+D5*3</f>
        <v>975</v>
      </c>
      <c r="G5" s="33">
        <f aca="true" t="shared" si="3" ref="G5:G52">+D5*4</f>
        <v>1300</v>
      </c>
      <c r="H5" s="34">
        <f>+ROUND(C5*0.0469*0.6*1.61,0)</f>
        <v>1047</v>
      </c>
      <c r="I5" s="35">
        <f>+ROUND(C5*0.0469*0.1*1.61,0)</f>
        <v>174</v>
      </c>
    </row>
    <row r="6" spans="1:9" s="6" customFormat="1" ht="16.5" customHeight="1">
      <c r="A6" s="17">
        <f aca="true" t="shared" si="4" ref="A6:A52">C5+1</f>
        <v>23101</v>
      </c>
      <c r="B6" s="41">
        <f aca="true" t="shared" si="5" ref="B6:B52">+B5+1</f>
        <v>2</v>
      </c>
      <c r="C6" s="151">
        <v>24000</v>
      </c>
      <c r="D6" s="47">
        <f t="shared" si="0"/>
        <v>338</v>
      </c>
      <c r="E6" s="51">
        <f t="shared" si="1"/>
        <v>676</v>
      </c>
      <c r="F6" s="51">
        <f t="shared" si="2"/>
        <v>1014</v>
      </c>
      <c r="G6" s="51">
        <f t="shared" si="3"/>
        <v>1352</v>
      </c>
      <c r="H6" s="152">
        <f aca="true" t="shared" si="6" ref="H6:H52">+ROUND(C6*0.0469*0.6*1.61,0)</f>
        <v>1087</v>
      </c>
      <c r="I6" s="52">
        <f aca="true" t="shared" si="7" ref="I6:I52">+ROUND(C6*0.0469*0.1*1.61,0)</f>
        <v>181</v>
      </c>
    </row>
    <row r="7" spans="1:9" s="6" customFormat="1" ht="16.5" customHeight="1">
      <c r="A7" s="17">
        <f t="shared" si="4"/>
        <v>24001</v>
      </c>
      <c r="B7" s="31">
        <f t="shared" si="5"/>
        <v>3</v>
      </c>
      <c r="C7" s="32">
        <v>25200</v>
      </c>
      <c r="D7" s="36">
        <f t="shared" si="0"/>
        <v>355</v>
      </c>
      <c r="E7" s="33">
        <f t="shared" si="1"/>
        <v>710</v>
      </c>
      <c r="F7" s="33">
        <f t="shared" si="2"/>
        <v>1065</v>
      </c>
      <c r="G7" s="36">
        <f t="shared" si="3"/>
        <v>1420</v>
      </c>
      <c r="H7" s="34">
        <f t="shared" si="6"/>
        <v>1142</v>
      </c>
      <c r="I7" s="35">
        <f t="shared" si="7"/>
        <v>190</v>
      </c>
    </row>
    <row r="8" spans="1:9" s="6" customFormat="1" ht="16.5" customHeight="1">
      <c r="A8" s="17">
        <f t="shared" si="4"/>
        <v>25201</v>
      </c>
      <c r="B8" s="31">
        <f t="shared" si="5"/>
        <v>4</v>
      </c>
      <c r="C8" s="32">
        <v>26400</v>
      </c>
      <c r="D8" s="36">
        <f t="shared" si="0"/>
        <v>371</v>
      </c>
      <c r="E8" s="33">
        <f t="shared" si="1"/>
        <v>742</v>
      </c>
      <c r="F8" s="33">
        <f t="shared" si="2"/>
        <v>1113</v>
      </c>
      <c r="G8" s="36">
        <f t="shared" si="3"/>
        <v>1484</v>
      </c>
      <c r="H8" s="34">
        <f t="shared" si="6"/>
        <v>1196</v>
      </c>
      <c r="I8" s="35">
        <f t="shared" si="7"/>
        <v>199</v>
      </c>
    </row>
    <row r="9" spans="1:9" s="6" customFormat="1" ht="16.5" customHeight="1">
      <c r="A9" s="17">
        <f t="shared" si="4"/>
        <v>26401</v>
      </c>
      <c r="B9" s="31">
        <f t="shared" si="5"/>
        <v>5</v>
      </c>
      <c r="C9" s="32">
        <v>27600</v>
      </c>
      <c r="D9" s="36">
        <f t="shared" si="0"/>
        <v>388</v>
      </c>
      <c r="E9" s="33">
        <f t="shared" si="1"/>
        <v>776</v>
      </c>
      <c r="F9" s="33">
        <f t="shared" si="2"/>
        <v>1164</v>
      </c>
      <c r="G9" s="36">
        <f t="shared" si="3"/>
        <v>1552</v>
      </c>
      <c r="H9" s="34">
        <f t="shared" si="6"/>
        <v>1250</v>
      </c>
      <c r="I9" s="35">
        <f t="shared" si="7"/>
        <v>208</v>
      </c>
    </row>
    <row r="10" spans="1:9" s="6" customFormat="1" ht="16.5" customHeight="1">
      <c r="A10" s="17">
        <f t="shared" si="4"/>
        <v>27601</v>
      </c>
      <c r="B10" s="37">
        <f t="shared" si="5"/>
        <v>6</v>
      </c>
      <c r="C10" s="153">
        <v>28800</v>
      </c>
      <c r="D10" s="38">
        <f t="shared" si="0"/>
        <v>405</v>
      </c>
      <c r="E10" s="39">
        <f t="shared" si="1"/>
        <v>810</v>
      </c>
      <c r="F10" s="39">
        <f t="shared" si="2"/>
        <v>1215</v>
      </c>
      <c r="G10" s="38">
        <f t="shared" si="3"/>
        <v>1620</v>
      </c>
      <c r="H10" s="46">
        <f t="shared" si="6"/>
        <v>1305</v>
      </c>
      <c r="I10" s="40">
        <f t="shared" si="7"/>
        <v>217</v>
      </c>
    </row>
    <row r="11" spans="1:9" s="6" customFormat="1" ht="16.5" customHeight="1">
      <c r="A11" s="17">
        <f t="shared" si="4"/>
        <v>28801</v>
      </c>
      <c r="B11" s="41">
        <f t="shared" si="5"/>
        <v>7</v>
      </c>
      <c r="C11" s="151">
        <v>30300</v>
      </c>
      <c r="D11" s="47">
        <f t="shared" si="0"/>
        <v>426</v>
      </c>
      <c r="E11" s="51">
        <f t="shared" si="1"/>
        <v>852</v>
      </c>
      <c r="F11" s="51">
        <f t="shared" si="2"/>
        <v>1278</v>
      </c>
      <c r="G11" s="51">
        <f t="shared" si="3"/>
        <v>1704</v>
      </c>
      <c r="H11" s="152">
        <f t="shared" si="6"/>
        <v>1373</v>
      </c>
      <c r="I11" s="52">
        <f t="shared" si="7"/>
        <v>229</v>
      </c>
    </row>
    <row r="12" spans="1:9" s="6" customFormat="1" ht="16.5" customHeight="1">
      <c r="A12" s="17">
        <f t="shared" si="4"/>
        <v>30301</v>
      </c>
      <c r="B12" s="31">
        <f t="shared" si="5"/>
        <v>8</v>
      </c>
      <c r="C12" s="32">
        <v>31800</v>
      </c>
      <c r="D12" s="36">
        <f t="shared" si="0"/>
        <v>447</v>
      </c>
      <c r="E12" s="33">
        <f t="shared" si="1"/>
        <v>894</v>
      </c>
      <c r="F12" s="33">
        <f t="shared" si="2"/>
        <v>1341</v>
      </c>
      <c r="G12" s="36">
        <f t="shared" si="3"/>
        <v>1788</v>
      </c>
      <c r="H12" s="34">
        <f t="shared" si="6"/>
        <v>1441</v>
      </c>
      <c r="I12" s="35">
        <f t="shared" si="7"/>
        <v>240</v>
      </c>
    </row>
    <row r="13" spans="1:9" s="6" customFormat="1" ht="16.5" customHeight="1">
      <c r="A13" s="17">
        <f t="shared" si="4"/>
        <v>31801</v>
      </c>
      <c r="B13" s="31">
        <f t="shared" si="5"/>
        <v>9</v>
      </c>
      <c r="C13" s="32">
        <v>33300</v>
      </c>
      <c r="D13" s="36">
        <f t="shared" si="0"/>
        <v>469</v>
      </c>
      <c r="E13" s="33">
        <f t="shared" si="1"/>
        <v>938</v>
      </c>
      <c r="F13" s="33">
        <f t="shared" si="2"/>
        <v>1407</v>
      </c>
      <c r="G13" s="36">
        <f t="shared" si="3"/>
        <v>1876</v>
      </c>
      <c r="H13" s="34">
        <f t="shared" si="6"/>
        <v>1509</v>
      </c>
      <c r="I13" s="35">
        <f t="shared" si="7"/>
        <v>251</v>
      </c>
    </row>
    <row r="14" spans="1:9" s="6" customFormat="1" ht="16.5" customHeight="1">
      <c r="A14" s="17">
        <f t="shared" si="4"/>
        <v>33301</v>
      </c>
      <c r="B14" s="31">
        <f t="shared" si="5"/>
        <v>10</v>
      </c>
      <c r="C14" s="32">
        <v>34800</v>
      </c>
      <c r="D14" s="36">
        <f t="shared" si="0"/>
        <v>490</v>
      </c>
      <c r="E14" s="33">
        <f t="shared" si="1"/>
        <v>980</v>
      </c>
      <c r="F14" s="33">
        <f t="shared" si="2"/>
        <v>1470</v>
      </c>
      <c r="G14" s="36">
        <f t="shared" si="3"/>
        <v>1960</v>
      </c>
      <c r="H14" s="34">
        <f t="shared" si="6"/>
        <v>1577</v>
      </c>
      <c r="I14" s="35">
        <f t="shared" si="7"/>
        <v>263</v>
      </c>
    </row>
    <row r="15" spans="1:9" s="6" customFormat="1" ht="16.5" customHeight="1">
      <c r="A15" s="17">
        <f t="shared" si="4"/>
        <v>34801</v>
      </c>
      <c r="B15" s="37">
        <f t="shared" si="5"/>
        <v>11</v>
      </c>
      <c r="C15" s="153">
        <v>36300</v>
      </c>
      <c r="D15" s="38">
        <f t="shared" si="0"/>
        <v>511</v>
      </c>
      <c r="E15" s="39">
        <f t="shared" si="1"/>
        <v>1022</v>
      </c>
      <c r="F15" s="39">
        <f t="shared" si="2"/>
        <v>1533</v>
      </c>
      <c r="G15" s="38">
        <f t="shared" si="3"/>
        <v>2044</v>
      </c>
      <c r="H15" s="46">
        <f t="shared" si="6"/>
        <v>1645</v>
      </c>
      <c r="I15" s="40">
        <f t="shared" si="7"/>
        <v>274</v>
      </c>
    </row>
    <row r="16" spans="1:9" s="6" customFormat="1" ht="16.5" customHeight="1">
      <c r="A16" s="17">
        <f t="shared" si="4"/>
        <v>36301</v>
      </c>
      <c r="B16" s="41">
        <f t="shared" si="5"/>
        <v>12</v>
      </c>
      <c r="C16" s="151">
        <v>38200</v>
      </c>
      <c r="D16" s="47">
        <f t="shared" si="0"/>
        <v>537</v>
      </c>
      <c r="E16" s="51">
        <f t="shared" si="1"/>
        <v>1074</v>
      </c>
      <c r="F16" s="51">
        <f t="shared" si="2"/>
        <v>1611</v>
      </c>
      <c r="G16" s="51">
        <f t="shared" si="3"/>
        <v>2148</v>
      </c>
      <c r="H16" s="152">
        <f t="shared" si="6"/>
        <v>1731</v>
      </c>
      <c r="I16" s="52">
        <f t="shared" si="7"/>
        <v>288</v>
      </c>
    </row>
    <row r="17" spans="1:9" s="6" customFormat="1" ht="16.5" customHeight="1">
      <c r="A17" s="17">
        <f t="shared" si="4"/>
        <v>38201</v>
      </c>
      <c r="B17" s="31">
        <f t="shared" si="5"/>
        <v>13</v>
      </c>
      <c r="C17" s="32">
        <v>40100</v>
      </c>
      <c r="D17" s="36">
        <f t="shared" si="0"/>
        <v>564</v>
      </c>
      <c r="E17" s="33">
        <f t="shared" si="1"/>
        <v>1128</v>
      </c>
      <c r="F17" s="33">
        <f t="shared" si="2"/>
        <v>1692</v>
      </c>
      <c r="G17" s="36">
        <f t="shared" si="3"/>
        <v>2256</v>
      </c>
      <c r="H17" s="34">
        <f t="shared" si="6"/>
        <v>1817</v>
      </c>
      <c r="I17" s="35">
        <f t="shared" si="7"/>
        <v>303</v>
      </c>
    </row>
    <row r="18" spans="1:9" s="6" customFormat="1" ht="16.5" customHeight="1">
      <c r="A18" s="17">
        <f t="shared" si="4"/>
        <v>40101</v>
      </c>
      <c r="B18" s="31">
        <f t="shared" si="5"/>
        <v>14</v>
      </c>
      <c r="C18" s="32">
        <v>42000</v>
      </c>
      <c r="D18" s="36">
        <f t="shared" si="0"/>
        <v>591</v>
      </c>
      <c r="E18" s="33">
        <f t="shared" si="1"/>
        <v>1182</v>
      </c>
      <c r="F18" s="33">
        <f t="shared" si="2"/>
        <v>1773</v>
      </c>
      <c r="G18" s="36">
        <f t="shared" si="3"/>
        <v>2364</v>
      </c>
      <c r="H18" s="34">
        <f t="shared" si="6"/>
        <v>1903</v>
      </c>
      <c r="I18" s="35">
        <f t="shared" si="7"/>
        <v>317</v>
      </c>
    </row>
    <row r="19" spans="1:9" s="6" customFormat="1" ht="16.5" customHeight="1">
      <c r="A19" s="17">
        <f t="shared" si="4"/>
        <v>42001</v>
      </c>
      <c r="B19" s="31">
        <f t="shared" si="5"/>
        <v>15</v>
      </c>
      <c r="C19" s="32">
        <v>43900</v>
      </c>
      <c r="D19" s="36">
        <f t="shared" si="0"/>
        <v>618</v>
      </c>
      <c r="E19" s="33">
        <f>+D19*2</f>
        <v>1236</v>
      </c>
      <c r="F19" s="33">
        <f t="shared" si="2"/>
        <v>1854</v>
      </c>
      <c r="G19" s="36">
        <f t="shared" si="3"/>
        <v>2472</v>
      </c>
      <c r="H19" s="34">
        <f t="shared" si="6"/>
        <v>1989</v>
      </c>
      <c r="I19" s="35">
        <f t="shared" si="7"/>
        <v>331</v>
      </c>
    </row>
    <row r="20" spans="1:9" s="6" customFormat="1" ht="16.5" customHeight="1">
      <c r="A20" s="17">
        <f t="shared" si="4"/>
        <v>43901</v>
      </c>
      <c r="B20" s="37">
        <f t="shared" si="5"/>
        <v>16</v>
      </c>
      <c r="C20" s="153">
        <v>45800</v>
      </c>
      <c r="D20" s="38">
        <f t="shared" si="0"/>
        <v>644</v>
      </c>
      <c r="E20" s="39">
        <f aca="true" t="shared" si="8" ref="E20:E52">+D20*2</f>
        <v>1288</v>
      </c>
      <c r="F20" s="39">
        <f t="shared" si="2"/>
        <v>1932</v>
      </c>
      <c r="G20" s="38">
        <f t="shared" si="3"/>
        <v>2576</v>
      </c>
      <c r="H20" s="46">
        <f t="shared" si="6"/>
        <v>2075</v>
      </c>
      <c r="I20" s="40">
        <f t="shared" si="7"/>
        <v>346</v>
      </c>
    </row>
    <row r="21" spans="1:9" s="6" customFormat="1" ht="16.5" customHeight="1">
      <c r="A21" s="17">
        <f t="shared" si="4"/>
        <v>45801</v>
      </c>
      <c r="B21" s="41">
        <f t="shared" si="5"/>
        <v>17</v>
      </c>
      <c r="C21" s="151">
        <v>48200</v>
      </c>
      <c r="D21" s="47">
        <f t="shared" si="0"/>
        <v>678</v>
      </c>
      <c r="E21" s="51">
        <f t="shared" si="8"/>
        <v>1356</v>
      </c>
      <c r="F21" s="51">
        <f t="shared" si="2"/>
        <v>2034</v>
      </c>
      <c r="G21" s="51">
        <f t="shared" si="3"/>
        <v>2712</v>
      </c>
      <c r="H21" s="152">
        <f t="shared" si="6"/>
        <v>2184</v>
      </c>
      <c r="I21" s="52">
        <f t="shared" si="7"/>
        <v>364</v>
      </c>
    </row>
    <row r="22" spans="1:9" s="6" customFormat="1" ht="16.5" customHeight="1">
      <c r="A22" s="17">
        <f t="shared" si="4"/>
        <v>48201</v>
      </c>
      <c r="B22" s="31">
        <f t="shared" si="5"/>
        <v>18</v>
      </c>
      <c r="C22" s="32">
        <v>50600</v>
      </c>
      <c r="D22" s="36">
        <f t="shared" si="0"/>
        <v>712</v>
      </c>
      <c r="E22" s="33">
        <f t="shared" si="8"/>
        <v>1424</v>
      </c>
      <c r="F22" s="33">
        <f t="shared" si="2"/>
        <v>2136</v>
      </c>
      <c r="G22" s="36">
        <f t="shared" si="3"/>
        <v>2848</v>
      </c>
      <c r="H22" s="34">
        <f t="shared" si="6"/>
        <v>2292</v>
      </c>
      <c r="I22" s="35">
        <f t="shared" si="7"/>
        <v>382</v>
      </c>
    </row>
    <row r="23" spans="1:9" s="6" customFormat="1" ht="16.5" customHeight="1">
      <c r="A23" s="17">
        <f t="shared" si="4"/>
        <v>50601</v>
      </c>
      <c r="B23" s="31">
        <f t="shared" si="5"/>
        <v>19</v>
      </c>
      <c r="C23" s="32">
        <v>53000</v>
      </c>
      <c r="D23" s="36">
        <f t="shared" si="0"/>
        <v>746</v>
      </c>
      <c r="E23" s="33">
        <f t="shared" si="8"/>
        <v>1492</v>
      </c>
      <c r="F23" s="33">
        <f t="shared" si="2"/>
        <v>2238</v>
      </c>
      <c r="G23" s="36">
        <f t="shared" si="3"/>
        <v>2984</v>
      </c>
      <c r="H23" s="34">
        <f t="shared" si="6"/>
        <v>2401</v>
      </c>
      <c r="I23" s="35">
        <f t="shared" si="7"/>
        <v>400</v>
      </c>
    </row>
    <row r="24" spans="1:9" s="6" customFormat="1" ht="16.5" customHeight="1">
      <c r="A24" s="17">
        <f t="shared" si="4"/>
        <v>53001</v>
      </c>
      <c r="B24" s="31">
        <f t="shared" si="5"/>
        <v>20</v>
      </c>
      <c r="C24" s="32">
        <v>55400</v>
      </c>
      <c r="D24" s="36">
        <f t="shared" si="0"/>
        <v>779</v>
      </c>
      <c r="E24" s="33">
        <f t="shared" si="8"/>
        <v>1558</v>
      </c>
      <c r="F24" s="33">
        <f t="shared" si="2"/>
        <v>2337</v>
      </c>
      <c r="G24" s="36">
        <f t="shared" si="3"/>
        <v>3116</v>
      </c>
      <c r="H24" s="34">
        <f t="shared" si="6"/>
        <v>2510</v>
      </c>
      <c r="I24" s="35">
        <f t="shared" si="7"/>
        <v>418</v>
      </c>
    </row>
    <row r="25" spans="1:9" s="6" customFormat="1" ht="16.5" customHeight="1">
      <c r="A25" s="17">
        <f t="shared" si="4"/>
        <v>55401</v>
      </c>
      <c r="B25" s="37">
        <f t="shared" si="5"/>
        <v>21</v>
      </c>
      <c r="C25" s="153">
        <v>57800</v>
      </c>
      <c r="D25" s="38">
        <f t="shared" si="0"/>
        <v>813</v>
      </c>
      <c r="E25" s="39">
        <f t="shared" si="8"/>
        <v>1626</v>
      </c>
      <c r="F25" s="39">
        <f t="shared" si="2"/>
        <v>2439</v>
      </c>
      <c r="G25" s="38">
        <f t="shared" si="3"/>
        <v>3252</v>
      </c>
      <c r="H25" s="46">
        <f t="shared" si="6"/>
        <v>2619</v>
      </c>
      <c r="I25" s="40">
        <f t="shared" si="7"/>
        <v>436</v>
      </c>
    </row>
    <row r="26" spans="1:9" s="6" customFormat="1" ht="16.5" customHeight="1">
      <c r="A26" s="17">
        <f t="shared" si="4"/>
        <v>57801</v>
      </c>
      <c r="B26" s="41">
        <f t="shared" si="5"/>
        <v>22</v>
      </c>
      <c r="C26" s="151">
        <v>60800</v>
      </c>
      <c r="D26" s="47">
        <f t="shared" si="0"/>
        <v>855</v>
      </c>
      <c r="E26" s="51">
        <f t="shared" si="8"/>
        <v>1710</v>
      </c>
      <c r="F26" s="51">
        <f t="shared" si="2"/>
        <v>2565</v>
      </c>
      <c r="G26" s="51">
        <f t="shared" si="3"/>
        <v>3420</v>
      </c>
      <c r="H26" s="152">
        <f t="shared" si="6"/>
        <v>2755</v>
      </c>
      <c r="I26" s="52">
        <f t="shared" si="7"/>
        <v>459</v>
      </c>
    </row>
    <row r="27" spans="1:9" s="6" customFormat="1" ht="16.5" customHeight="1">
      <c r="A27" s="17">
        <f t="shared" si="4"/>
        <v>60801</v>
      </c>
      <c r="B27" s="31">
        <f t="shared" si="5"/>
        <v>23</v>
      </c>
      <c r="C27" s="32">
        <v>63800</v>
      </c>
      <c r="D27" s="36">
        <f t="shared" si="0"/>
        <v>898</v>
      </c>
      <c r="E27" s="33">
        <f t="shared" si="8"/>
        <v>1796</v>
      </c>
      <c r="F27" s="33">
        <f t="shared" si="2"/>
        <v>2694</v>
      </c>
      <c r="G27" s="36">
        <f t="shared" si="3"/>
        <v>3592</v>
      </c>
      <c r="H27" s="34">
        <f t="shared" si="6"/>
        <v>2890</v>
      </c>
      <c r="I27" s="35">
        <f t="shared" si="7"/>
        <v>482</v>
      </c>
    </row>
    <row r="28" spans="1:9" s="6" customFormat="1" ht="16.5" customHeight="1">
      <c r="A28" s="17">
        <f t="shared" si="4"/>
        <v>63801</v>
      </c>
      <c r="B28" s="31">
        <f t="shared" si="5"/>
        <v>24</v>
      </c>
      <c r="C28" s="32">
        <v>66800</v>
      </c>
      <c r="D28" s="36">
        <f t="shared" si="0"/>
        <v>940</v>
      </c>
      <c r="E28" s="33">
        <f t="shared" si="8"/>
        <v>1880</v>
      </c>
      <c r="F28" s="33">
        <f t="shared" si="2"/>
        <v>2820</v>
      </c>
      <c r="G28" s="36">
        <f t="shared" si="3"/>
        <v>3760</v>
      </c>
      <c r="H28" s="34">
        <f t="shared" si="6"/>
        <v>3026</v>
      </c>
      <c r="I28" s="35">
        <f t="shared" si="7"/>
        <v>504</v>
      </c>
    </row>
    <row r="29" spans="1:9" s="6" customFormat="1" ht="16.5" customHeight="1">
      <c r="A29" s="17">
        <f t="shared" si="4"/>
        <v>66801</v>
      </c>
      <c r="B29" s="31">
        <f t="shared" si="5"/>
        <v>25</v>
      </c>
      <c r="C29" s="32">
        <v>69800</v>
      </c>
      <c r="D29" s="36">
        <f t="shared" si="0"/>
        <v>982</v>
      </c>
      <c r="E29" s="33">
        <f t="shared" si="8"/>
        <v>1964</v>
      </c>
      <c r="F29" s="33">
        <f t="shared" si="2"/>
        <v>2946</v>
      </c>
      <c r="G29" s="36">
        <f t="shared" si="3"/>
        <v>3928</v>
      </c>
      <c r="H29" s="34">
        <f t="shared" si="6"/>
        <v>3162</v>
      </c>
      <c r="I29" s="35">
        <f t="shared" si="7"/>
        <v>527</v>
      </c>
    </row>
    <row r="30" spans="1:9" s="6" customFormat="1" ht="16.5" customHeight="1">
      <c r="A30" s="17">
        <f t="shared" si="4"/>
        <v>69801</v>
      </c>
      <c r="B30" s="37">
        <f t="shared" si="5"/>
        <v>26</v>
      </c>
      <c r="C30" s="153">
        <v>72800</v>
      </c>
      <c r="D30" s="38">
        <f t="shared" si="0"/>
        <v>1024</v>
      </c>
      <c r="E30" s="39">
        <f t="shared" si="8"/>
        <v>2048</v>
      </c>
      <c r="F30" s="39">
        <f t="shared" si="2"/>
        <v>3072</v>
      </c>
      <c r="G30" s="38">
        <f t="shared" si="3"/>
        <v>4096</v>
      </c>
      <c r="H30" s="46">
        <f t="shared" si="6"/>
        <v>3298</v>
      </c>
      <c r="I30" s="40">
        <f t="shared" si="7"/>
        <v>550</v>
      </c>
    </row>
    <row r="31" spans="1:9" s="6" customFormat="1" ht="16.5" customHeight="1">
      <c r="A31" s="17">
        <f t="shared" si="4"/>
        <v>72801</v>
      </c>
      <c r="B31" s="41">
        <f t="shared" si="5"/>
        <v>27</v>
      </c>
      <c r="C31" s="151">
        <v>76500</v>
      </c>
      <c r="D31" s="47">
        <f t="shared" si="0"/>
        <v>1076</v>
      </c>
      <c r="E31" s="51">
        <f t="shared" si="8"/>
        <v>2152</v>
      </c>
      <c r="F31" s="51">
        <f t="shared" si="2"/>
        <v>3228</v>
      </c>
      <c r="G31" s="51">
        <f t="shared" si="3"/>
        <v>4304</v>
      </c>
      <c r="H31" s="152">
        <f t="shared" si="6"/>
        <v>3466</v>
      </c>
      <c r="I31" s="52">
        <f t="shared" si="7"/>
        <v>578</v>
      </c>
    </row>
    <row r="32" spans="1:9" s="6" customFormat="1" ht="16.5" customHeight="1">
      <c r="A32" s="17">
        <f t="shared" si="4"/>
        <v>76501</v>
      </c>
      <c r="B32" s="31">
        <f t="shared" si="5"/>
        <v>28</v>
      </c>
      <c r="C32" s="32">
        <v>80200</v>
      </c>
      <c r="D32" s="36">
        <f t="shared" si="0"/>
        <v>1128</v>
      </c>
      <c r="E32" s="33">
        <f t="shared" si="8"/>
        <v>2256</v>
      </c>
      <c r="F32" s="33">
        <f t="shared" si="2"/>
        <v>3384</v>
      </c>
      <c r="G32" s="36">
        <f t="shared" si="3"/>
        <v>4512</v>
      </c>
      <c r="H32" s="34">
        <f t="shared" si="6"/>
        <v>3633</v>
      </c>
      <c r="I32" s="35">
        <f t="shared" si="7"/>
        <v>606</v>
      </c>
    </row>
    <row r="33" spans="1:9" s="6" customFormat="1" ht="16.5" customHeight="1">
      <c r="A33" s="17">
        <f t="shared" si="4"/>
        <v>80201</v>
      </c>
      <c r="B33" s="31">
        <f t="shared" si="5"/>
        <v>29</v>
      </c>
      <c r="C33" s="32">
        <v>83900</v>
      </c>
      <c r="D33" s="36">
        <f t="shared" si="0"/>
        <v>1180</v>
      </c>
      <c r="E33" s="33">
        <f t="shared" si="8"/>
        <v>2360</v>
      </c>
      <c r="F33" s="33">
        <f t="shared" si="2"/>
        <v>3540</v>
      </c>
      <c r="G33" s="36">
        <f t="shared" si="3"/>
        <v>4720</v>
      </c>
      <c r="H33" s="34">
        <f t="shared" si="6"/>
        <v>3801</v>
      </c>
      <c r="I33" s="35">
        <f t="shared" si="7"/>
        <v>634</v>
      </c>
    </row>
    <row r="34" spans="1:9" s="6" customFormat="1" ht="16.5" customHeight="1">
      <c r="A34" s="17">
        <f t="shared" si="4"/>
        <v>83901</v>
      </c>
      <c r="B34" s="37">
        <f t="shared" si="5"/>
        <v>30</v>
      </c>
      <c r="C34" s="153">
        <v>87600</v>
      </c>
      <c r="D34" s="38">
        <f t="shared" si="0"/>
        <v>1233</v>
      </c>
      <c r="E34" s="39">
        <f t="shared" si="8"/>
        <v>2466</v>
      </c>
      <c r="F34" s="39">
        <f t="shared" si="2"/>
        <v>3699</v>
      </c>
      <c r="G34" s="38">
        <f t="shared" si="3"/>
        <v>4932</v>
      </c>
      <c r="H34" s="46">
        <f t="shared" si="6"/>
        <v>3969</v>
      </c>
      <c r="I34" s="40">
        <f t="shared" si="7"/>
        <v>661</v>
      </c>
    </row>
    <row r="35" spans="1:9" s="6" customFormat="1" ht="16.5" customHeight="1">
      <c r="A35" s="17">
        <f t="shared" si="4"/>
        <v>87601</v>
      </c>
      <c r="B35" s="41">
        <f t="shared" si="5"/>
        <v>31</v>
      </c>
      <c r="C35" s="151">
        <v>92100</v>
      </c>
      <c r="D35" s="47">
        <f t="shared" si="0"/>
        <v>1296</v>
      </c>
      <c r="E35" s="51">
        <f t="shared" si="8"/>
        <v>2592</v>
      </c>
      <c r="F35" s="51">
        <f t="shared" si="2"/>
        <v>3888</v>
      </c>
      <c r="G35" s="47">
        <f t="shared" si="3"/>
        <v>5184</v>
      </c>
      <c r="H35" s="152">
        <f t="shared" si="6"/>
        <v>4173</v>
      </c>
      <c r="I35" s="52">
        <f t="shared" si="7"/>
        <v>695</v>
      </c>
    </row>
    <row r="36" spans="1:9" s="6" customFormat="1" ht="16.5" customHeight="1">
      <c r="A36" s="17">
        <f t="shared" si="4"/>
        <v>92101</v>
      </c>
      <c r="B36" s="31">
        <f t="shared" si="5"/>
        <v>32</v>
      </c>
      <c r="C36" s="32">
        <v>96600</v>
      </c>
      <c r="D36" s="36">
        <f t="shared" si="0"/>
        <v>1359</v>
      </c>
      <c r="E36" s="33">
        <f t="shared" si="8"/>
        <v>2718</v>
      </c>
      <c r="F36" s="33">
        <f t="shared" si="2"/>
        <v>4077</v>
      </c>
      <c r="G36" s="33">
        <f t="shared" si="3"/>
        <v>5436</v>
      </c>
      <c r="H36" s="34">
        <f t="shared" si="6"/>
        <v>4377</v>
      </c>
      <c r="I36" s="35">
        <f t="shared" si="7"/>
        <v>729</v>
      </c>
    </row>
    <row r="37" spans="1:9" s="6" customFormat="1" ht="16.5" customHeight="1">
      <c r="A37" s="17">
        <f t="shared" si="4"/>
        <v>96601</v>
      </c>
      <c r="B37" s="31">
        <f t="shared" si="5"/>
        <v>33</v>
      </c>
      <c r="C37" s="32">
        <v>101100</v>
      </c>
      <c r="D37" s="36">
        <f t="shared" si="0"/>
        <v>1422</v>
      </c>
      <c r="E37" s="33">
        <f t="shared" si="8"/>
        <v>2844</v>
      </c>
      <c r="F37" s="33">
        <f t="shared" si="2"/>
        <v>4266</v>
      </c>
      <c r="G37" s="36">
        <f t="shared" si="3"/>
        <v>5688</v>
      </c>
      <c r="H37" s="34">
        <f t="shared" si="6"/>
        <v>4580</v>
      </c>
      <c r="I37" s="35">
        <f t="shared" si="7"/>
        <v>763</v>
      </c>
    </row>
    <row r="38" spans="1:9" s="6" customFormat="1" ht="16.5" customHeight="1">
      <c r="A38" s="17">
        <f t="shared" si="4"/>
        <v>101101</v>
      </c>
      <c r="B38" s="31">
        <f t="shared" si="5"/>
        <v>34</v>
      </c>
      <c r="C38" s="32">
        <v>105600</v>
      </c>
      <c r="D38" s="36">
        <f t="shared" si="0"/>
        <v>1486</v>
      </c>
      <c r="E38" s="33">
        <f t="shared" si="8"/>
        <v>2972</v>
      </c>
      <c r="F38" s="33">
        <f t="shared" si="2"/>
        <v>4458</v>
      </c>
      <c r="G38" s="36">
        <f t="shared" si="3"/>
        <v>5944</v>
      </c>
      <c r="H38" s="34">
        <f t="shared" si="6"/>
        <v>4784</v>
      </c>
      <c r="I38" s="35">
        <f t="shared" si="7"/>
        <v>797</v>
      </c>
    </row>
    <row r="39" spans="1:9" s="6" customFormat="1" ht="16.5" customHeight="1">
      <c r="A39" s="17">
        <f t="shared" si="4"/>
        <v>105601</v>
      </c>
      <c r="B39" s="37">
        <f t="shared" si="5"/>
        <v>35</v>
      </c>
      <c r="C39" s="153">
        <v>110100</v>
      </c>
      <c r="D39" s="38">
        <f t="shared" si="0"/>
        <v>1549</v>
      </c>
      <c r="E39" s="39">
        <f t="shared" si="8"/>
        <v>3098</v>
      </c>
      <c r="F39" s="39">
        <f t="shared" si="2"/>
        <v>4647</v>
      </c>
      <c r="G39" s="38">
        <f t="shared" si="3"/>
        <v>6196</v>
      </c>
      <c r="H39" s="46">
        <f t="shared" si="6"/>
        <v>4988</v>
      </c>
      <c r="I39" s="40">
        <f t="shared" si="7"/>
        <v>831</v>
      </c>
    </row>
    <row r="40" spans="1:9" s="6" customFormat="1" ht="16.5" customHeight="1">
      <c r="A40" s="17">
        <f t="shared" si="4"/>
        <v>110101</v>
      </c>
      <c r="B40" s="41">
        <f t="shared" si="5"/>
        <v>36</v>
      </c>
      <c r="C40" s="151">
        <v>115500</v>
      </c>
      <c r="D40" s="47">
        <f t="shared" si="0"/>
        <v>1625</v>
      </c>
      <c r="E40" s="51">
        <f t="shared" si="8"/>
        <v>3250</v>
      </c>
      <c r="F40" s="51">
        <f t="shared" si="2"/>
        <v>4875</v>
      </c>
      <c r="G40" s="47">
        <f t="shared" si="3"/>
        <v>6500</v>
      </c>
      <c r="H40" s="152">
        <f t="shared" si="6"/>
        <v>5233</v>
      </c>
      <c r="I40" s="52">
        <f t="shared" si="7"/>
        <v>872</v>
      </c>
    </row>
    <row r="41" spans="1:9" s="6" customFormat="1" ht="16.5" customHeight="1">
      <c r="A41" s="17">
        <f t="shared" si="4"/>
        <v>115501</v>
      </c>
      <c r="B41" s="31">
        <f t="shared" si="5"/>
        <v>37</v>
      </c>
      <c r="C41" s="32">
        <v>120900</v>
      </c>
      <c r="D41" s="36">
        <f t="shared" si="0"/>
        <v>1701</v>
      </c>
      <c r="E41" s="33">
        <f t="shared" si="8"/>
        <v>3402</v>
      </c>
      <c r="F41" s="33">
        <f t="shared" si="2"/>
        <v>5103</v>
      </c>
      <c r="G41" s="33">
        <f t="shared" si="3"/>
        <v>6804</v>
      </c>
      <c r="H41" s="34">
        <f t="shared" si="6"/>
        <v>5477</v>
      </c>
      <c r="I41" s="35">
        <f t="shared" si="7"/>
        <v>913</v>
      </c>
    </row>
    <row r="42" spans="1:9" s="6" customFormat="1" ht="16.5" customHeight="1">
      <c r="A42" s="17">
        <f t="shared" si="4"/>
        <v>120901</v>
      </c>
      <c r="B42" s="31">
        <f t="shared" si="5"/>
        <v>38</v>
      </c>
      <c r="C42" s="32">
        <v>126300</v>
      </c>
      <c r="D42" s="36">
        <f t="shared" si="0"/>
        <v>1777</v>
      </c>
      <c r="E42" s="33">
        <f t="shared" si="8"/>
        <v>3554</v>
      </c>
      <c r="F42" s="33">
        <f t="shared" si="2"/>
        <v>5331</v>
      </c>
      <c r="G42" s="36">
        <f t="shared" si="3"/>
        <v>7108</v>
      </c>
      <c r="H42" s="34">
        <f t="shared" si="6"/>
        <v>5722</v>
      </c>
      <c r="I42" s="35">
        <f t="shared" si="7"/>
        <v>954</v>
      </c>
    </row>
    <row r="43" spans="1:9" s="6" customFormat="1" ht="16.5" customHeight="1">
      <c r="A43" s="17">
        <f t="shared" si="4"/>
        <v>126301</v>
      </c>
      <c r="B43" s="31">
        <f t="shared" si="5"/>
        <v>39</v>
      </c>
      <c r="C43" s="32">
        <v>131700</v>
      </c>
      <c r="D43" s="36">
        <f t="shared" si="0"/>
        <v>1853</v>
      </c>
      <c r="E43" s="33">
        <f t="shared" si="8"/>
        <v>3706</v>
      </c>
      <c r="F43" s="33">
        <f t="shared" si="2"/>
        <v>5559</v>
      </c>
      <c r="G43" s="36">
        <f t="shared" si="3"/>
        <v>7412</v>
      </c>
      <c r="H43" s="34">
        <f t="shared" si="6"/>
        <v>5967</v>
      </c>
      <c r="I43" s="35">
        <f t="shared" si="7"/>
        <v>994</v>
      </c>
    </row>
    <row r="44" spans="1:9" s="6" customFormat="1" ht="16.5" customHeight="1">
      <c r="A44" s="17">
        <f t="shared" si="4"/>
        <v>131701</v>
      </c>
      <c r="B44" s="31">
        <f t="shared" si="5"/>
        <v>40</v>
      </c>
      <c r="C44" s="32">
        <v>137100</v>
      </c>
      <c r="D44" s="36">
        <f t="shared" si="0"/>
        <v>1929</v>
      </c>
      <c r="E44" s="33">
        <f t="shared" si="8"/>
        <v>3858</v>
      </c>
      <c r="F44" s="33">
        <f t="shared" si="2"/>
        <v>5787</v>
      </c>
      <c r="G44" s="36">
        <f t="shared" si="3"/>
        <v>7716</v>
      </c>
      <c r="H44" s="34">
        <f t="shared" si="6"/>
        <v>6211</v>
      </c>
      <c r="I44" s="35">
        <f t="shared" si="7"/>
        <v>1035</v>
      </c>
    </row>
    <row r="45" spans="1:9" s="6" customFormat="1" ht="16.5" customHeight="1">
      <c r="A45" s="17">
        <f t="shared" si="4"/>
        <v>137101</v>
      </c>
      <c r="B45" s="31">
        <f t="shared" si="5"/>
        <v>41</v>
      </c>
      <c r="C45" s="32">
        <v>142500</v>
      </c>
      <c r="D45" s="36">
        <f t="shared" si="0"/>
        <v>2005</v>
      </c>
      <c r="E45" s="33">
        <f t="shared" si="8"/>
        <v>4010</v>
      </c>
      <c r="F45" s="33">
        <f t="shared" si="2"/>
        <v>6015</v>
      </c>
      <c r="G45" s="36">
        <f t="shared" si="3"/>
        <v>8020</v>
      </c>
      <c r="H45" s="34">
        <f t="shared" si="6"/>
        <v>6456</v>
      </c>
      <c r="I45" s="35">
        <f t="shared" si="7"/>
        <v>1076</v>
      </c>
    </row>
    <row r="46" spans="1:9" s="6" customFormat="1" ht="16.5" customHeight="1">
      <c r="A46" s="17">
        <f t="shared" si="4"/>
        <v>142501</v>
      </c>
      <c r="B46" s="31">
        <f t="shared" si="5"/>
        <v>42</v>
      </c>
      <c r="C46" s="32">
        <v>147900</v>
      </c>
      <c r="D46" s="36">
        <f t="shared" si="0"/>
        <v>2081</v>
      </c>
      <c r="E46" s="33">
        <f t="shared" si="8"/>
        <v>4162</v>
      </c>
      <c r="F46" s="33">
        <f t="shared" si="2"/>
        <v>6243</v>
      </c>
      <c r="G46" s="33">
        <f t="shared" si="3"/>
        <v>8324</v>
      </c>
      <c r="H46" s="34">
        <f t="shared" si="6"/>
        <v>6701</v>
      </c>
      <c r="I46" s="35">
        <f t="shared" si="7"/>
        <v>1117</v>
      </c>
    </row>
    <row r="47" spans="1:9" s="6" customFormat="1" ht="16.5" customHeight="1">
      <c r="A47" s="17">
        <f t="shared" si="4"/>
        <v>147901</v>
      </c>
      <c r="B47" s="37">
        <f t="shared" si="5"/>
        <v>43</v>
      </c>
      <c r="C47" s="153">
        <v>150000</v>
      </c>
      <c r="D47" s="38">
        <f t="shared" si="0"/>
        <v>2111</v>
      </c>
      <c r="E47" s="39">
        <f t="shared" si="8"/>
        <v>4222</v>
      </c>
      <c r="F47" s="39">
        <f t="shared" si="2"/>
        <v>6333</v>
      </c>
      <c r="G47" s="38">
        <f t="shared" si="3"/>
        <v>8444</v>
      </c>
      <c r="H47" s="46">
        <f t="shared" si="6"/>
        <v>6796</v>
      </c>
      <c r="I47" s="40">
        <f t="shared" si="7"/>
        <v>1133</v>
      </c>
    </row>
    <row r="48" spans="1:9" s="6" customFormat="1" ht="16.5" customHeight="1">
      <c r="A48" s="17">
        <f t="shared" si="4"/>
        <v>150001</v>
      </c>
      <c r="B48" s="31">
        <f t="shared" si="5"/>
        <v>44</v>
      </c>
      <c r="C48" s="32">
        <v>156400</v>
      </c>
      <c r="D48" s="36">
        <f t="shared" si="0"/>
        <v>2201</v>
      </c>
      <c r="E48" s="33">
        <f t="shared" si="8"/>
        <v>4402</v>
      </c>
      <c r="F48" s="33">
        <f t="shared" si="2"/>
        <v>6603</v>
      </c>
      <c r="G48" s="36">
        <f t="shared" si="3"/>
        <v>8804</v>
      </c>
      <c r="H48" s="34">
        <f t="shared" si="6"/>
        <v>7086</v>
      </c>
      <c r="I48" s="35">
        <f t="shared" si="7"/>
        <v>1181</v>
      </c>
    </row>
    <row r="49" spans="1:9" s="6" customFormat="1" ht="16.5" customHeight="1">
      <c r="A49" s="17">
        <f t="shared" si="4"/>
        <v>156401</v>
      </c>
      <c r="B49" s="31">
        <f t="shared" si="5"/>
        <v>45</v>
      </c>
      <c r="C49" s="32">
        <v>162800</v>
      </c>
      <c r="D49" s="36">
        <f t="shared" si="0"/>
        <v>2291</v>
      </c>
      <c r="E49" s="33">
        <f t="shared" si="8"/>
        <v>4582</v>
      </c>
      <c r="F49" s="33">
        <f t="shared" si="2"/>
        <v>6873</v>
      </c>
      <c r="G49" s="36">
        <f t="shared" si="3"/>
        <v>9164</v>
      </c>
      <c r="H49" s="34">
        <f t="shared" si="6"/>
        <v>7376</v>
      </c>
      <c r="I49" s="35">
        <f t="shared" si="7"/>
        <v>1229</v>
      </c>
    </row>
    <row r="50" spans="1:9" s="6" customFormat="1" ht="16.5" customHeight="1">
      <c r="A50" s="17">
        <f t="shared" si="4"/>
        <v>162801</v>
      </c>
      <c r="B50" s="31">
        <f t="shared" si="5"/>
        <v>46</v>
      </c>
      <c r="C50" s="32">
        <v>169200</v>
      </c>
      <c r="D50" s="36">
        <f t="shared" si="0"/>
        <v>2381</v>
      </c>
      <c r="E50" s="33">
        <f t="shared" si="8"/>
        <v>4762</v>
      </c>
      <c r="F50" s="33">
        <f t="shared" si="2"/>
        <v>7143</v>
      </c>
      <c r="G50" s="36">
        <f t="shared" si="3"/>
        <v>9524</v>
      </c>
      <c r="H50" s="34">
        <f t="shared" si="6"/>
        <v>7666</v>
      </c>
      <c r="I50" s="35">
        <f t="shared" si="7"/>
        <v>1278</v>
      </c>
    </row>
    <row r="51" spans="1:9" s="6" customFormat="1" ht="16.5" customHeight="1">
      <c r="A51" s="17">
        <f t="shared" si="4"/>
        <v>169201</v>
      </c>
      <c r="B51" s="31">
        <f t="shared" si="5"/>
        <v>47</v>
      </c>
      <c r="C51" s="32">
        <v>175600</v>
      </c>
      <c r="D51" s="36">
        <f t="shared" si="0"/>
        <v>2471</v>
      </c>
      <c r="E51" s="33">
        <f t="shared" si="8"/>
        <v>4942</v>
      </c>
      <c r="F51" s="33">
        <f t="shared" si="2"/>
        <v>7413</v>
      </c>
      <c r="G51" s="33">
        <f t="shared" si="3"/>
        <v>9884</v>
      </c>
      <c r="H51" s="34">
        <f t="shared" si="6"/>
        <v>7956</v>
      </c>
      <c r="I51" s="35">
        <f t="shared" si="7"/>
        <v>1326</v>
      </c>
    </row>
    <row r="52" spans="1:9" s="6" customFormat="1" ht="16.5" customHeight="1" thickBot="1">
      <c r="A52" s="17">
        <f t="shared" si="4"/>
        <v>175601</v>
      </c>
      <c r="B52" s="42">
        <f t="shared" si="5"/>
        <v>48</v>
      </c>
      <c r="C52" s="54">
        <v>182000</v>
      </c>
      <c r="D52" s="43">
        <f t="shared" si="0"/>
        <v>2561</v>
      </c>
      <c r="E52" s="44">
        <f t="shared" si="8"/>
        <v>5122</v>
      </c>
      <c r="F52" s="44">
        <f t="shared" si="2"/>
        <v>7683</v>
      </c>
      <c r="G52" s="43">
        <f t="shared" si="3"/>
        <v>10244</v>
      </c>
      <c r="H52" s="55">
        <f t="shared" si="6"/>
        <v>8246</v>
      </c>
      <c r="I52" s="56">
        <f t="shared" si="7"/>
        <v>1374</v>
      </c>
    </row>
    <row r="53" spans="2:7" s="6" customFormat="1" ht="16.5" customHeight="1">
      <c r="B53" s="16" t="s">
        <v>11</v>
      </c>
      <c r="G53" s="18"/>
    </row>
    <row r="54" spans="2:7" s="6" customFormat="1" ht="16.5" customHeight="1">
      <c r="B54" s="16" t="s">
        <v>17</v>
      </c>
      <c r="G54" s="19"/>
    </row>
    <row r="55" spans="2:7" s="6" customFormat="1" ht="16.5" customHeight="1">
      <c r="B55" s="16" t="s">
        <v>12</v>
      </c>
      <c r="G55" s="19"/>
    </row>
    <row r="56" spans="2:7" s="6" customFormat="1" ht="16.5" customHeight="1">
      <c r="B56" s="16" t="s">
        <v>16</v>
      </c>
      <c r="G56" s="19"/>
    </row>
    <row r="57" spans="2:7" s="6" customFormat="1" ht="16.5" customHeight="1">
      <c r="B57" s="16" t="s">
        <v>18</v>
      </c>
      <c r="G57" s="19"/>
    </row>
    <row r="58" spans="2:7" s="6" customFormat="1" ht="16.5" customHeight="1">
      <c r="B58" s="16" t="s">
        <v>32</v>
      </c>
      <c r="G58" s="19"/>
    </row>
    <row r="59" spans="2:7" s="6" customFormat="1" ht="16.5" customHeight="1">
      <c r="B59" s="16" t="s">
        <v>33</v>
      </c>
      <c r="G59" s="19"/>
    </row>
    <row r="60" spans="2:7" s="6" customFormat="1" ht="16.5" customHeight="1">
      <c r="B60" s="16" t="s">
        <v>34</v>
      </c>
      <c r="G60" s="19"/>
    </row>
    <row r="61" spans="2:7" s="6" customFormat="1" ht="16.5" customHeight="1">
      <c r="B61" s="16" t="s">
        <v>42</v>
      </c>
      <c r="G61" s="19"/>
    </row>
    <row r="62" spans="2:9" ht="16.5">
      <c r="B62" s="5" t="s">
        <v>57</v>
      </c>
      <c r="C62" s="6"/>
      <c r="D62" s="6"/>
      <c r="E62" s="6"/>
      <c r="F62" s="6"/>
      <c r="G62" s="19"/>
      <c r="H62" s="6"/>
      <c r="I62" s="6"/>
    </row>
    <row r="63" spans="2:9" ht="16.5">
      <c r="B63" s="5" t="s">
        <v>58</v>
      </c>
      <c r="C63" s="6"/>
      <c r="D63" s="6"/>
      <c r="E63" s="6"/>
      <c r="F63" s="6"/>
      <c r="G63" s="20"/>
      <c r="H63" s="6"/>
      <c r="I63" s="6"/>
    </row>
    <row r="64" spans="2:7" ht="16.5">
      <c r="B64" s="16" t="s">
        <v>44</v>
      </c>
      <c r="G64" s="20"/>
    </row>
    <row r="65" spans="2:7" ht="16.5">
      <c r="B65" s="16" t="s">
        <v>45</v>
      </c>
      <c r="G65" s="19"/>
    </row>
    <row r="66" spans="2:7" ht="16.5">
      <c r="B66" s="16" t="s">
        <v>48</v>
      </c>
      <c r="G66" s="19"/>
    </row>
    <row r="67" spans="2:7" ht="16.5">
      <c r="B67" s="5" t="s">
        <v>50</v>
      </c>
      <c r="G67" s="19"/>
    </row>
    <row r="68" spans="2:7" ht="16.5">
      <c r="B68" s="16" t="s">
        <v>47</v>
      </c>
      <c r="G68" s="19"/>
    </row>
    <row r="69" spans="2:7" ht="16.5">
      <c r="B69" s="16" t="s">
        <v>51</v>
      </c>
      <c r="G69" s="21"/>
    </row>
    <row r="70" spans="2:7" ht="16.5">
      <c r="B70" s="16" t="s">
        <v>49</v>
      </c>
      <c r="G70" s="21"/>
    </row>
    <row r="71" spans="2:7" ht="16.5">
      <c r="B71" s="5" t="s">
        <v>60</v>
      </c>
      <c r="G71" s="21"/>
    </row>
    <row r="72" spans="2:7" ht="16.5">
      <c r="B72" s="5" t="s">
        <v>61</v>
      </c>
      <c r="G72" s="19"/>
    </row>
    <row r="73" spans="2:7" s="58" customFormat="1" ht="16.5">
      <c r="B73" s="57" t="s">
        <v>59</v>
      </c>
      <c r="G73" s="59"/>
    </row>
    <row r="74" spans="2:7" s="58" customFormat="1" ht="16.5">
      <c r="B74" s="57" t="s">
        <v>63</v>
      </c>
      <c r="G74" s="129"/>
    </row>
    <row r="75" ht="16.5">
      <c r="B75" s="50" t="s">
        <v>228</v>
      </c>
    </row>
  </sheetData>
  <sheetProtection password="CC53" sheet="1"/>
  <mergeCells count="4">
    <mergeCell ref="B3:B4"/>
    <mergeCell ref="D3:G3"/>
    <mergeCell ref="H3:H4"/>
    <mergeCell ref="I3:I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7"/>
  <sheetViews>
    <sheetView showGridLines="0" zoomScalePageLayoutView="0" workbookViewId="0" topLeftCell="A1">
      <selection activeCell="E16" sqref="E16"/>
    </sheetView>
  </sheetViews>
  <sheetFormatPr defaultColWidth="9.00390625" defaultRowHeight="16.5"/>
  <cols>
    <col min="1" max="1" width="12.125" style="0" customWidth="1"/>
    <col min="2" max="2" width="6.625" style="0" customWidth="1"/>
    <col min="3" max="3" width="21.125" style="0" customWidth="1"/>
    <col min="4" max="4" width="13.625" style="0" customWidth="1"/>
    <col min="5" max="5" width="12.125" style="0" customWidth="1"/>
    <col min="6" max="6" width="6.625" style="0" customWidth="1"/>
    <col min="7" max="7" width="21.125" style="0" customWidth="1"/>
    <col min="8" max="8" width="13.625" style="0" customWidth="1"/>
  </cols>
  <sheetData>
    <row r="1" spans="1:8" ht="27.75">
      <c r="A1" s="194" t="s">
        <v>20</v>
      </c>
      <c r="B1" s="195"/>
      <c r="C1" s="195"/>
      <c r="D1" s="195"/>
      <c r="E1" s="195"/>
      <c r="F1" s="195"/>
      <c r="G1" s="195"/>
      <c r="H1" s="195"/>
    </row>
    <row r="2" spans="1:8" ht="17.25" thickBot="1">
      <c r="A2" s="196" t="s">
        <v>103</v>
      </c>
      <c r="B2" s="197"/>
      <c r="C2" s="197"/>
      <c r="D2" s="197"/>
      <c r="E2" s="197"/>
      <c r="F2" s="197"/>
      <c r="G2" s="197"/>
      <c r="H2" s="197"/>
    </row>
    <row r="3" spans="1:8" ht="33" customHeight="1" thickBot="1" thickTop="1">
      <c r="A3" s="86" t="s">
        <v>21</v>
      </c>
      <c r="B3" s="87" t="s">
        <v>22</v>
      </c>
      <c r="C3" s="87" t="s">
        <v>23</v>
      </c>
      <c r="D3" s="88" t="s">
        <v>24</v>
      </c>
      <c r="E3" s="87" t="s">
        <v>21</v>
      </c>
      <c r="F3" s="87" t="s">
        <v>22</v>
      </c>
      <c r="G3" s="87" t="s">
        <v>23</v>
      </c>
      <c r="H3" s="89" t="s">
        <v>24</v>
      </c>
    </row>
    <row r="4" spans="1:8" ht="24.75" customHeight="1" thickBot="1">
      <c r="A4" s="90" t="s">
        <v>104</v>
      </c>
      <c r="B4" s="91">
        <v>1</v>
      </c>
      <c r="C4" s="91" t="s">
        <v>105</v>
      </c>
      <c r="D4" s="92" t="s">
        <v>106</v>
      </c>
      <c r="E4" s="91" t="s">
        <v>107</v>
      </c>
      <c r="F4" s="91">
        <v>35</v>
      </c>
      <c r="G4" s="91" t="s">
        <v>108</v>
      </c>
      <c r="H4" s="93" t="s">
        <v>109</v>
      </c>
    </row>
    <row r="5" spans="1:8" ht="24.75" customHeight="1" thickBot="1">
      <c r="A5" s="94"/>
      <c r="B5" s="91">
        <v>2</v>
      </c>
      <c r="C5" s="91" t="s">
        <v>110</v>
      </c>
      <c r="D5" s="92" t="s">
        <v>111</v>
      </c>
      <c r="E5" s="91"/>
      <c r="F5" s="91">
        <v>36</v>
      </c>
      <c r="G5" s="91" t="s">
        <v>112</v>
      </c>
      <c r="H5" s="93" t="s">
        <v>113</v>
      </c>
    </row>
    <row r="6" spans="1:8" ht="24.75" customHeight="1" thickBot="1">
      <c r="A6" s="94"/>
      <c r="B6" s="91">
        <v>3</v>
      </c>
      <c r="C6" s="91" t="s">
        <v>114</v>
      </c>
      <c r="D6" s="92" t="s">
        <v>115</v>
      </c>
      <c r="E6" s="95"/>
      <c r="F6" s="91">
        <v>37</v>
      </c>
      <c r="G6" s="91" t="s">
        <v>116</v>
      </c>
      <c r="H6" s="93" t="s">
        <v>117</v>
      </c>
    </row>
    <row r="7" spans="1:8" ht="24.75" customHeight="1" thickBot="1">
      <c r="A7" s="94"/>
      <c r="B7" s="91">
        <v>4</v>
      </c>
      <c r="C7" s="91" t="s">
        <v>118</v>
      </c>
      <c r="D7" s="92" t="s">
        <v>119</v>
      </c>
      <c r="E7" s="95"/>
      <c r="F7" s="91">
        <v>38</v>
      </c>
      <c r="G7" s="91" t="s">
        <v>120</v>
      </c>
      <c r="H7" s="93" t="s">
        <v>121</v>
      </c>
    </row>
    <row r="8" spans="1:8" ht="24.75" customHeight="1" thickBot="1">
      <c r="A8" s="94"/>
      <c r="B8" s="91">
        <v>5</v>
      </c>
      <c r="C8" s="91" t="s">
        <v>122</v>
      </c>
      <c r="D8" s="92" t="s">
        <v>123</v>
      </c>
      <c r="E8" s="95"/>
      <c r="F8" s="91">
        <v>39</v>
      </c>
      <c r="G8" s="91" t="s">
        <v>124</v>
      </c>
      <c r="H8" s="93" t="s">
        <v>125</v>
      </c>
    </row>
    <row r="9" spans="1:8" ht="24.75" customHeight="1" thickBot="1">
      <c r="A9" s="90" t="s">
        <v>126</v>
      </c>
      <c r="B9" s="91">
        <v>6</v>
      </c>
      <c r="C9" s="91" t="s">
        <v>127</v>
      </c>
      <c r="D9" s="92" t="s">
        <v>128</v>
      </c>
      <c r="E9" s="91" t="s">
        <v>129</v>
      </c>
      <c r="F9" s="91">
        <v>40</v>
      </c>
      <c r="G9" s="91" t="s">
        <v>130</v>
      </c>
      <c r="H9" s="93" t="s">
        <v>131</v>
      </c>
    </row>
    <row r="10" spans="1:8" ht="24.75" customHeight="1" thickBot="1">
      <c r="A10" s="94"/>
      <c r="B10" s="91">
        <v>7</v>
      </c>
      <c r="C10" s="91" t="s">
        <v>132</v>
      </c>
      <c r="D10" s="92" t="s">
        <v>133</v>
      </c>
      <c r="E10" s="91"/>
      <c r="F10" s="91">
        <v>41</v>
      </c>
      <c r="G10" s="91" t="s">
        <v>134</v>
      </c>
      <c r="H10" s="93" t="s">
        <v>135</v>
      </c>
    </row>
    <row r="11" spans="1:8" ht="24.75" customHeight="1" thickBot="1">
      <c r="A11" s="94"/>
      <c r="B11" s="91">
        <v>8</v>
      </c>
      <c r="C11" s="91" t="s">
        <v>136</v>
      </c>
      <c r="D11" s="92" t="s">
        <v>137</v>
      </c>
      <c r="E11" s="95"/>
      <c r="F11" s="91">
        <v>42</v>
      </c>
      <c r="G11" s="91" t="s">
        <v>138</v>
      </c>
      <c r="H11" s="93" t="s">
        <v>139</v>
      </c>
    </row>
    <row r="12" spans="1:8" ht="24.75" customHeight="1" thickBot="1">
      <c r="A12" s="94"/>
      <c r="B12" s="91">
        <v>9</v>
      </c>
      <c r="C12" s="91" t="s">
        <v>25</v>
      </c>
      <c r="D12" s="92" t="s">
        <v>26</v>
      </c>
      <c r="E12" s="95"/>
      <c r="F12" s="91">
        <v>43</v>
      </c>
      <c r="G12" s="91" t="s">
        <v>140</v>
      </c>
      <c r="H12" s="93" t="s">
        <v>141</v>
      </c>
    </row>
    <row r="13" spans="1:8" ht="24.75" customHeight="1" thickBot="1">
      <c r="A13" s="90"/>
      <c r="B13" s="91">
        <v>10</v>
      </c>
      <c r="C13" s="91" t="s">
        <v>142</v>
      </c>
      <c r="D13" s="92" t="s">
        <v>143</v>
      </c>
      <c r="E13" s="95"/>
      <c r="F13" s="91">
        <v>44</v>
      </c>
      <c r="G13" s="91" t="s">
        <v>144</v>
      </c>
      <c r="H13" s="93" t="s">
        <v>145</v>
      </c>
    </row>
    <row r="14" spans="1:8" ht="24.75" customHeight="1" thickBot="1">
      <c r="A14" s="90" t="s">
        <v>146</v>
      </c>
      <c r="B14" s="91">
        <v>11</v>
      </c>
      <c r="C14" s="91" t="s">
        <v>147</v>
      </c>
      <c r="D14" s="92" t="s">
        <v>148</v>
      </c>
      <c r="E14" s="91" t="s">
        <v>149</v>
      </c>
      <c r="F14" s="91">
        <v>45</v>
      </c>
      <c r="G14" s="91" t="s">
        <v>150</v>
      </c>
      <c r="H14" s="93" t="s">
        <v>151</v>
      </c>
    </row>
    <row r="15" spans="1:8" ht="24.75" customHeight="1" thickBot="1">
      <c r="A15" s="90"/>
      <c r="B15" s="91">
        <v>12</v>
      </c>
      <c r="C15" s="91" t="s">
        <v>152</v>
      </c>
      <c r="D15" s="92" t="s">
        <v>153</v>
      </c>
      <c r="E15" s="91"/>
      <c r="F15" s="91">
        <v>46</v>
      </c>
      <c r="G15" s="91" t="s">
        <v>154</v>
      </c>
      <c r="H15" s="93" t="s">
        <v>155</v>
      </c>
    </row>
    <row r="16" spans="1:8" ht="24.75" customHeight="1" thickBot="1">
      <c r="A16" s="90"/>
      <c r="B16" s="91">
        <v>13</v>
      </c>
      <c r="C16" s="91" t="s">
        <v>27</v>
      </c>
      <c r="D16" s="92" t="s">
        <v>13</v>
      </c>
      <c r="E16" s="95"/>
      <c r="F16" s="91">
        <v>47</v>
      </c>
      <c r="G16" s="91" t="s">
        <v>156</v>
      </c>
      <c r="H16" s="93" t="s">
        <v>157</v>
      </c>
    </row>
    <row r="17" spans="1:8" ht="24.75" customHeight="1" thickBot="1">
      <c r="A17" s="94"/>
      <c r="B17" s="91">
        <v>14</v>
      </c>
      <c r="C17" s="91" t="s">
        <v>158</v>
      </c>
      <c r="D17" s="92" t="s">
        <v>159</v>
      </c>
      <c r="E17" s="95"/>
      <c r="F17" s="91">
        <v>48</v>
      </c>
      <c r="G17" s="91" t="s">
        <v>160</v>
      </c>
      <c r="H17" s="93" t="s">
        <v>161</v>
      </c>
    </row>
    <row r="18" spans="1:8" ht="24.75" customHeight="1" thickBot="1">
      <c r="A18" s="94"/>
      <c r="B18" s="91">
        <v>15</v>
      </c>
      <c r="C18" s="91" t="s">
        <v>162</v>
      </c>
      <c r="D18" s="92" t="s">
        <v>163</v>
      </c>
      <c r="E18" s="91" t="s">
        <v>28</v>
      </c>
      <c r="F18" s="91">
        <v>49</v>
      </c>
      <c r="G18" s="91" t="s">
        <v>164</v>
      </c>
      <c r="H18" s="93" t="s">
        <v>165</v>
      </c>
    </row>
    <row r="19" spans="1:8" ht="24.75" customHeight="1" thickBot="1">
      <c r="A19" s="94"/>
      <c r="B19" s="91">
        <v>16</v>
      </c>
      <c r="C19" s="91" t="s">
        <v>166</v>
      </c>
      <c r="D19" s="92" t="s">
        <v>167</v>
      </c>
      <c r="E19" s="91"/>
      <c r="F19" s="91">
        <v>50</v>
      </c>
      <c r="G19" s="91" t="s">
        <v>168</v>
      </c>
      <c r="H19" s="93" t="s">
        <v>169</v>
      </c>
    </row>
    <row r="20" spans="1:8" ht="24.75" customHeight="1" thickBot="1">
      <c r="A20" s="94"/>
      <c r="B20" s="91">
        <v>17</v>
      </c>
      <c r="C20" s="91" t="s">
        <v>170</v>
      </c>
      <c r="D20" s="92" t="s">
        <v>171</v>
      </c>
      <c r="E20" s="95"/>
      <c r="F20" s="91">
        <v>51</v>
      </c>
      <c r="G20" s="91" t="s">
        <v>172</v>
      </c>
      <c r="H20" s="93" t="s">
        <v>173</v>
      </c>
    </row>
    <row r="21" spans="1:8" ht="24.75" customHeight="1" thickBot="1">
      <c r="A21" s="94"/>
      <c r="B21" s="91">
        <v>18</v>
      </c>
      <c r="C21" s="91" t="s">
        <v>174</v>
      </c>
      <c r="D21" s="92" t="s">
        <v>175</v>
      </c>
      <c r="E21" s="95"/>
      <c r="F21" s="91">
        <v>52</v>
      </c>
      <c r="G21" s="91" t="s">
        <v>176</v>
      </c>
      <c r="H21" s="93" t="s">
        <v>177</v>
      </c>
    </row>
    <row r="22" spans="1:8" ht="24.75" customHeight="1" thickBot="1">
      <c r="A22" s="94"/>
      <c r="B22" s="91">
        <v>19</v>
      </c>
      <c r="C22" s="91" t="s">
        <v>178</v>
      </c>
      <c r="D22" s="92" t="s">
        <v>179</v>
      </c>
      <c r="E22" s="95"/>
      <c r="F22" s="91">
        <v>53</v>
      </c>
      <c r="G22" s="91" t="s">
        <v>180</v>
      </c>
      <c r="H22" s="93" t="s">
        <v>181</v>
      </c>
    </row>
    <row r="23" spans="1:8" ht="24.75" customHeight="1" thickBot="1">
      <c r="A23" s="90" t="s">
        <v>14</v>
      </c>
      <c r="B23" s="91">
        <v>20</v>
      </c>
      <c r="C23" s="91" t="s">
        <v>182</v>
      </c>
      <c r="D23" s="92" t="s">
        <v>183</v>
      </c>
      <c r="E23" s="91" t="s">
        <v>29</v>
      </c>
      <c r="F23" s="91">
        <v>54</v>
      </c>
      <c r="G23" s="91" t="s">
        <v>184</v>
      </c>
      <c r="H23" s="93" t="s">
        <v>185</v>
      </c>
    </row>
    <row r="24" spans="1:8" ht="24.75" customHeight="1" thickBot="1">
      <c r="A24" s="90"/>
      <c r="B24" s="91">
        <v>21</v>
      </c>
      <c r="C24" s="91" t="s">
        <v>186</v>
      </c>
      <c r="D24" s="92" t="s">
        <v>187</v>
      </c>
      <c r="E24" s="91"/>
      <c r="F24" s="91">
        <v>55</v>
      </c>
      <c r="G24" s="91" t="s">
        <v>188</v>
      </c>
      <c r="H24" s="93" t="s">
        <v>189</v>
      </c>
    </row>
    <row r="25" spans="1:8" ht="24.75" customHeight="1" thickBot="1">
      <c r="A25" s="90"/>
      <c r="B25" s="91">
        <v>22</v>
      </c>
      <c r="C25" s="91" t="s">
        <v>190</v>
      </c>
      <c r="D25" s="92" t="s">
        <v>191</v>
      </c>
      <c r="E25" s="95"/>
      <c r="F25" s="91">
        <v>56</v>
      </c>
      <c r="G25" s="91" t="s">
        <v>192</v>
      </c>
      <c r="H25" s="93" t="s">
        <v>193</v>
      </c>
    </row>
    <row r="26" spans="1:8" ht="24.75" customHeight="1" thickBot="1">
      <c r="A26" s="94"/>
      <c r="B26" s="91">
        <v>23</v>
      </c>
      <c r="C26" s="91" t="s">
        <v>194</v>
      </c>
      <c r="D26" s="92" t="s">
        <v>195</v>
      </c>
      <c r="E26" s="95"/>
      <c r="F26" s="91">
        <v>57</v>
      </c>
      <c r="G26" s="91" t="s">
        <v>196</v>
      </c>
      <c r="H26" s="93" t="s">
        <v>197</v>
      </c>
    </row>
    <row r="27" spans="1:8" ht="24.75" customHeight="1" thickBot="1">
      <c r="A27" s="94"/>
      <c r="B27" s="91">
        <v>24</v>
      </c>
      <c r="C27" s="91" t="s">
        <v>198</v>
      </c>
      <c r="D27" s="92" t="s">
        <v>199</v>
      </c>
      <c r="E27" s="95"/>
      <c r="F27" s="91">
        <v>58</v>
      </c>
      <c r="G27" s="91" t="s">
        <v>200</v>
      </c>
      <c r="H27" s="93" t="s">
        <v>201</v>
      </c>
    </row>
    <row r="28" spans="1:8" ht="24.75" customHeight="1" thickBot="1">
      <c r="A28" s="90" t="s">
        <v>30</v>
      </c>
      <c r="B28" s="91">
        <v>25</v>
      </c>
      <c r="C28" s="91" t="s">
        <v>202</v>
      </c>
      <c r="D28" s="92" t="s">
        <v>203</v>
      </c>
      <c r="E28" s="95"/>
      <c r="F28" s="91">
        <v>59</v>
      </c>
      <c r="G28" s="91" t="s">
        <v>204</v>
      </c>
      <c r="H28" s="93" t="s">
        <v>205</v>
      </c>
    </row>
    <row r="29" spans="1:8" ht="24.75" customHeight="1" thickBot="1">
      <c r="A29" s="90"/>
      <c r="B29" s="91">
        <v>26</v>
      </c>
      <c r="C29" s="91" t="s">
        <v>206</v>
      </c>
      <c r="D29" s="92" t="s">
        <v>207</v>
      </c>
      <c r="E29" s="95"/>
      <c r="F29" s="91">
        <v>60</v>
      </c>
      <c r="G29" s="91" t="s">
        <v>208</v>
      </c>
      <c r="H29" s="93" t="s">
        <v>209</v>
      </c>
    </row>
    <row r="30" spans="1:8" ht="24.75" customHeight="1" thickBot="1">
      <c r="A30" s="90"/>
      <c r="B30" s="91">
        <v>27</v>
      </c>
      <c r="C30" s="91" t="s">
        <v>210</v>
      </c>
      <c r="D30" s="92" t="s">
        <v>211</v>
      </c>
      <c r="E30" s="95"/>
      <c r="F30" s="91">
        <v>61</v>
      </c>
      <c r="G30" s="91" t="s">
        <v>212</v>
      </c>
      <c r="H30" s="93" t="s">
        <v>15</v>
      </c>
    </row>
    <row r="31" spans="1:8" ht="24.75" customHeight="1" thickBot="1">
      <c r="A31" s="90"/>
      <c r="B31" s="91">
        <v>28</v>
      </c>
      <c r="C31" s="91" t="s">
        <v>213</v>
      </c>
      <c r="D31" s="92" t="s">
        <v>214</v>
      </c>
      <c r="E31" s="198" t="s">
        <v>215</v>
      </c>
      <c r="F31" s="199"/>
      <c r="G31" s="199"/>
      <c r="H31" s="200"/>
    </row>
    <row r="32" spans="1:8" ht="24.75" customHeight="1" thickBot="1">
      <c r="A32" s="90"/>
      <c r="B32" s="91">
        <v>29</v>
      </c>
      <c r="C32" s="91" t="s">
        <v>216</v>
      </c>
      <c r="D32" s="92" t="s">
        <v>217</v>
      </c>
      <c r="E32" s="201"/>
      <c r="F32" s="202"/>
      <c r="G32" s="202"/>
      <c r="H32" s="203"/>
    </row>
    <row r="33" spans="1:8" ht="24.75" customHeight="1" thickBot="1">
      <c r="A33" s="90" t="s">
        <v>31</v>
      </c>
      <c r="B33" s="91">
        <v>30</v>
      </c>
      <c r="C33" s="91" t="s">
        <v>218</v>
      </c>
      <c r="D33" s="92" t="s">
        <v>219</v>
      </c>
      <c r="E33" s="201"/>
      <c r="F33" s="202"/>
      <c r="G33" s="202"/>
      <c r="H33" s="203"/>
    </row>
    <row r="34" spans="1:8" ht="24.75" customHeight="1" thickBot="1">
      <c r="A34" s="90"/>
      <c r="B34" s="91">
        <v>31</v>
      </c>
      <c r="C34" s="91" t="s">
        <v>220</v>
      </c>
      <c r="D34" s="92" t="s">
        <v>221</v>
      </c>
      <c r="E34" s="201"/>
      <c r="F34" s="202"/>
      <c r="G34" s="202"/>
      <c r="H34" s="203"/>
    </row>
    <row r="35" spans="1:8" ht="24.75" customHeight="1" thickBot="1">
      <c r="A35" s="90"/>
      <c r="B35" s="91">
        <v>32</v>
      </c>
      <c r="C35" s="91" t="s">
        <v>222</v>
      </c>
      <c r="D35" s="92" t="s">
        <v>223</v>
      </c>
      <c r="E35" s="201"/>
      <c r="F35" s="202"/>
      <c r="G35" s="202"/>
      <c r="H35" s="203"/>
    </row>
    <row r="36" spans="1:8" ht="24.75" customHeight="1" thickBot="1">
      <c r="A36" s="90"/>
      <c r="B36" s="91">
        <v>33</v>
      </c>
      <c r="C36" s="91" t="s">
        <v>224</v>
      </c>
      <c r="D36" s="92" t="s">
        <v>225</v>
      </c>
      <c r="E36" s="201"/>
      <c r="F36" s="202"/>
      <c r="G36" s="202"/>
      <c r="H36" s="203"/>
    </row>
    <row r="37" spans="1:8" ht="24.75" customHeight="1" thickBot="1">
      <c r="A37" s="96"/>
      <c r="B37" s="97">
        <v>34</v>
      </c>
      <c r="C37" s="97" t="s">
        <v>226</v>
      </c>
      <c r="D37" s="98" t="s">
        <v>227</v>
      </c>
      <c r="E37" s="204"/>
      <c r="F37" s="205"/>
      <c r="G37" s="205"/>
      <c r="H37" s="206"/>
    </row>
    <row r="38" ht="17.25" thickTop="1"/>
  </sheetData>
  <sheetProtection password="CC53" sheet="1" objects="1" scenarios="1"/>
  <mergeCells count="3">
    <mergeCell ref="A1:H1"/>
    <mergeCell ref="A2:H2"/>
    <mergeCell ref="E31:H3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PER1</dc:creator>
  <cp:keywords/>
  <dc:description/>
  <cp:lastModifiedBy>Windows 使用者</cp:lastModifiedBy>
  <cp:lastPrinted>2018-11-06T01:21:02Z</cp:lastPrinted>
  <dcterms:created xsi:type="dcterms:W3CDTF">2003-01-06T02:19:21Z</dcterms:created>
  <dcterms:modified xsi:type="dcterms:W3CDTF">2018-11-28T05:37:43Z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