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15360" windowHeight="8235" tabRatio="705" activeTab="0"/>
  </bookViews>
  <sheets>
    <sheet name="保額保費計算" sheetId="1" r:id="rId1"/>
    <sheet name="勞保保額分級分攤表" sheetId="2" r:id="rId2"/>
    <sheet name="健保保額分級分攤表" sheetId="3" r:id="rId3"/>
    <sheet name="勞工退休金月提繳工資分級表" sheetId="4" r:id="rId4"/>
  </sheets>
  <definedNames>
    <definedName name="_xlnm.Print_Titles" localSheetId="2">'健保保額分級分攤表'!$1:$4</definedName>
    <definedName name="一般外籍人士">'保額保費計算'!$E$3</definedName>
    <definedName name="一般教職員自付額">'保額保費計算'!$C$16</definedName>
    <definedName name="一般教職員校付額">'保額保費計算'!$D$16</definedName>
    <definedName name="月提繳工資">'保額保費計算'!$D$25</definedName>
    <definedName name="身份別">'保額保費計算'!$D$3</definedName>
    <definedName name="非一般教職員自付額">'保額保費計算'!$C$17</definedName>
    <definedName name="非一般教職員校付額">'保額保費計算'!$D$17</definedName>
    <definedName name="是否超過65歲">'保額保費計算'!$B$3</definedName>
    <definedName name="健保自付額">'保額保費計算'!$C$21</definedName>
    <definedName name="健保保額">'保額保費計算'!$D$19</definedName>
    <definedName name="健保校付額">'保額保費計算'!$D$21</definedName>
    <definedName name="勞工退休金提撥金額">'保額保費計算'!$D$27</definedName>
    <definedName name="勞保自付額">'保額保費計算'!$A$21</definedName>
    <definedName name="勞保保額">'保額保費計算'!$B$19</definedName>
    <definedName name="勞保校付額">'保額保費計算'!$B$21</definedName>
    <definedName name="與本國人結婚之外籍人士">'保額保費計算'!$D$2</definedName>
  </definedNames>
  <calcPr fullCalcOnLoad="1"/>
</workbook>
</file>

<file path=xl/sharedStrings.xml><?xml version="1.0" encoding="utf-8"?>
<sst xmlns="http://schemas.openxmlformats.org/spreadsheetml/2006/main" count="285" uniqueCount="240">
  <si>
    <t>投保薪資金額</t>
  </si>
  <si>
    <t>就業保險</t>
  </si>
  <si>
    <t>墊償基金</t>
  </si>
  <si>
    <t>校付額</t>
  </si>
  <si>
    <t>自付額</t>
  </si>
  <si>
    <t>職業災害</t>
  </si>
  <si>
    <t>普通事故保險</t>
  </si>
  <si>
    <t>普通事故保險</t>
  </si>
  <si>
    <t>勞保保額</t>
  </si>
  <si>
    <t>健保保額</t>
  </si>
  <si>
    <t>【就業保險(自付)＝投保薪資金額×1%(費率)×20%】(65歲以上，非與本國人結婚外籍人士免計)</t>
  </si>
  <si>
    <t>YES</t>
  </si>
  <si>
    <t>NO</t>
  </si>
  <si>
    <t>※91.09.01健保費率由4.25%調高為4.55%</t>
  </si>
  <si>
    <t>※96.01.01健保局調降雇主負擔之眷口數為0.7口</t>
  </si>
  <si>
    <t>勞保自付額</t>
  </si>
  <si>
    <t>勞保校付額</t>
  </si>
  <si>
    <t>非一般教職員</t>
  </si>
  <si>
    <t>定義</t>
  </si>
  <si>
    <t>健保自付額</t>
  </si>
  <si>
    <t>健保校付額</t>
  </si>
  <si>
    <t>勞工保險保費計算</t>
  </si>
  <si>
    <t>全民健康保險保費計算</t>
  </si>
  <si>
    <t>勞保保額分級分攤表</t>
  </si>
  <si>
    <t>健保保額分級分攤表</t>
  </si>
  <si>
    <t>下拉式選單</t>
  </si>
  <si>
    <t>普通事故</t>
  </si>
  <si>
    <t>職業災害</t>
  </si>
  <si>
    <t>一般教職員</t>
  </si>
  <si>
    <t>每月薪資金額</t>
  </si>
  <si>
    <t>是否超過65歲</t>
  </si>
  <si>
    <t>自付金額</t>
  </si>
  <si>
    <t>自付金額</t>
  </si>
  <si>
    <t>校付金額</t>
  </si>
  <si>
    <t>勞保自付額</t>
  </si>
  <si>
    <t xml:space="preserve">第1組 </t>
  </si>
  <si>
    <t xml:space="preserve">1,500元以下 </t>
  </si>
  <si>
    <t xml:space="preserve">1,500元 </t>
  </si>
  <si>
    <t xml:space="preserve">38,200元 </t>
  </si>
  <si>
    <t xml:space="preserve">  </t>
  </si>
  <si>
    <t xml:space="preserve">3,000元 </t>
  </si>
  <si>
    <t xml:space="preserve">40,100元 </t>
  </si>
  <si>
    <t xml:space="preserve">4,500元 </t>
  </si>
  <si>
    <t xml:space="preserve">42,000元 </t>
  </si>
  <si>
    <t xml:space="preserve">6,000元 </t>
  </si>
  <si>
    <t xml:space="preserve">43,900元 </t>
  </si>
  <si>
    <t xml:space="preserve">7,500元 </t>
  </si>
  <si>
    <t xml:space="preserve">45,800元 </t>
  </si>
  <si>
    <t xml:space="preserve">第2組 </t>
  </si>
  <si>
    <t xml:space="preserve">8,700元 </t>
  </si>
  <si>
    <t xml:space="preserve">48,200元 </t>
  </si>
  <si>
    <t xml:space="preserve">9,900元 </t>
  </si>
  <si>
    <t xml:space="preserve">50,600元 </t>
  </si>
  <si>
    <t xml:space="preserve">11,100元 </t>
  </si>
  <si>
    <t xml:space="preserve">53,000元 </t>
  </si>
  <si>
    <t xml:space="preserve">55,400元 </t>
  </si>
  <si>
    <t xml:space="preserve">57,800元 </t>
  </si>
  <si>
    <t xml:space="preserve">13,500元 </t>
  </si>
  <si>
    <t xml:space="preserve">60,800元 </t>
  </si>
  <si>
    <t xml:space="preserve">15,840元 </t>
  </si>
  <si>
    <t xml:space="preserve">63,800元 </t>
  </si>
  <si>
    <t xml:space="preserve">16,500元 </t>
  </si>
  <si>
    <t xml:space="preserve">66,800元 </t>
  </si>
  <si>
    <t>17,280元</t>
  </si>
  <si>
    <t xml:space="preserve">69,800元 </t>
  </si>
  <si>
    <t xml:space="preserve">72,800元 </t>
  </si>
  <si>
    <t xml:space="preserve">76,500元 </t>
  </si>
  <si>
    <t xml:space="preserve">80,200元 </t>
  </si>
  <si>
    <t xml:space="preserve">83,900元 </t>
  </si>
  <si>
    <t xml:space="preserve">87,600元 </t>
  </si>
  <si>
    <t xml:space="preserve">21,900元 </t>
  </si>
  <si>
    <t xml:space="preserve">92,100元 </t>
  </si>
  <si>
    <t xml:space="preserve">22,800元 </t>
  </si>
  <si>
    <t xml:space="preserve">96,600元 </t>
  </si>
  <si>
    <t>第4組</t>
  </si>
  <si>
    <t xml:space="preserve">24,000元 </t>
  </si>
  <si>
    <t xml:space="preserve">25,200元 </t>
  </si>
  <si>
    <t xml:space="preserve">105,600元 </t>
  </si>
  <si>
    <t xml:space="preserve">26,400元 </t>
  </si>
  <si>
    <t xml:space="preserve">110,100元 </t>
  </si>
  <si>
    <t xml:space="preserve">27,600元 </t>
  </si>
  <si>
    <t xml:space="preserve">115,500元 </t>
  </si>
  <si>
    <t xml:space="preserve">28,800元 </t>
  </si>
  <si>
    <t xml:space="preserve">120,900元 </t>
  </si>
  <si>
    <t xml:space="preserve">30,300元 </t>
  </si>
  <si>
    <t xml:space="preserve">126,300元 </t>
  </si>
  <si>
    <t xml:space="preserve">31,800元 </t>
  </si>
  <si>
    <t xml:space="preserve">131,700元 </t>
  </si>
  <si>
    <t xml:space="preserve">33,300元 </t>
  </si>
  <si>
    <t xml:space="preserve">137,100元 </t>
  </si>
  <si>
    <t xml:space="preserve">34,800元 </t>
  </si>
  <si>
    <t xml:space="preserve">142,500元 </t>
  </si>
  <si>
    <t xml:space="preserve">36,300元 </t>
  </si>
  <si>
    <t xml:space="preserve">147,900元 </t>
  </si>
  <si>
    <t xml:space="preserve">147,901元以上 </t>
  </si>
  <si>
    <t>150,000元</t>
  </si>
  <si>
    <t>勞退分級對照</t>
  </si>
  <si>
    <t>對照</t>
  </si>
  <si>
    <t>提繳工資</t>
  </si>
  <si>
    <t>勞工退休金提撥</t>
  </si>
  <si>
    <t>自願提撥
(提撥率0%～6%)</t>
  </si>
  <si>
    <t>勞工退休金月提繳工資分級表</t>
  </si>
  <si>
    <t>月提繳工資</t>
  </si>
  <si>
    <r>
      <t xml:space="preserve">校付金額
</t>
    </r>
    <r>
      <rPr>
        <sz val="10"/>
        <color indexed="60"/>
        <rFont val="標楷體"/>
        <family val="4"/>
      </rPr>
      <t>(依規定以6%計算)</t>
    </r>
  </si>
  <si>
    <t>雇主負擔</t>
  </si>
  <si>
    <t>雇主負擔</t>
  </si>
  <si>
    <t>身份別</t>
  </si>
  <si>
    <t>本國人</t>
  </si>
  <si>
    <t>與本國人結婚之外籍人士</t>
  </si>
  <si>
    <t>未與本國人結婚之外籍人士</t>
  </si>
  <si>
    <t>※96.08.01健保最低保額由15,840提高為17,280</t>
  </si>
  <si>
    <t>※94.04.01健保最高保額由87,600提高為131,700</t>
  </si>
  <si>
    <t>※99.04.01健保最高保額由131,700提高為182,000</t>
  </si>
  <si>
    <t>月投保金額</t>
  </si>
  <si>
    <r>
      <t xml:space="preserve">校付金額
</t>
    </r>
    <r>
      <rPr>
        <sz val="10"/>
        <color indexed="60"/>
        <rFont val="標楷體"/>
        <family val="4"/>
      </rPr>
      <t>(本校職災費率為0.09%)</t>
    </r>
  </si>
  <si>
    <t>勞工退休金月提繳工資分級表</t>
  </si>
  <si>
    <t>級距</t>
  </si>
  <si>
    <t>級</t>
  </si>
  <si>
    <t>實際工資</t>
  </si>
  <si>
    <t>月提繳工資</t>
  </si>
  <si>
    <t> 第7組</t>
  </si>
  <si>
    <t xml:space="preserve">45,801元至48,200元 </t>
  </si>
  <si>
    <t xml:space="preserve">1,501元至3,000元 </t>
  </si>
  <si>
    <t xml:space="preserve">48,201元至50,600元 </t>
  </si>
  <si>
    <t xml:space="preserve">3,001元至4,500元 </t>
  </si>
  <si>
    <t xml:space="preserve">50,601元至53,000元 </t>
  </si>
  <si>
    <t xml:space="preserve">4,501元至6,000元 </t>
  </si>
  <si>
    <t xml:space="preserve">53,001元至55,400元 </t>
  </si>
  <si>
    <t xml:space="preserve">6,001元至7,500元 </t>
  </si>
  <si>
    <t xml:space="preserve">55,401元至57,800元 </t>
  </si>
  <si>
    <t xml:space="preserve">7,501元至8,700元 </t>
  </si>
  <si>
    <t> 第8組</t>
  </si>
  <si>
    <t xml:space="preserve">57,801元至60,800元 </t>
  </si>
  <si>
    <t xml:space="preserve">8,701元至9,900元 </t>
  </si>
  <si>
    <t xml:space="preserve">60,801元至63,800元 </t>
  </si>
  <si>
    <t xml:space="preserve">9,901元至11,100元 </t>
  </si>
  <si>
    <t xml:space="preserve">63,801元至66,800元 </t>
  </si>
  <si>
    <t>11,101元至12,540元</t>
  </si>
  <si>
    <t>12,540元</t>
  </si>
  <si>
    <t xml:space="preserve">66,801元至69,800元 </t>
  </si>
  <si>
    <t xml:space="preserve">12,541元至13,500元 </t>
  </si>
  <si>
    <t xml:space="preserve">69,801元至72,800元 </t>
  </si>
  <si>
    <t> 第3組</t>
  </si>
  <si>
    <t xml:space="preserve">13,501元至15,840元 </t>
  </si>
  <si>
    <t> 第9組</t>
  </si>
  <si>
    <t xml:space="preserve">72,801元至76,500元 </t>
  </si>
  <si>
    <t xml:space="preserve">15,841元至16,500元 </t>
  </si>
  <si>
    <t xml:space="preserve">76,501元至80,200元 </t>
  </si>
  <si>
    <t>16,501元至17,280元</t>
  </si>
  <si>
    <t xml:space="preserve">80,201元至83,900元 </t>
  </si>
  <si>
    <t xml:space="preserve">17,281元至17,880元 </t>
  </si>
  <si>
    <t xml:space="preserve">17,880元 </t>
  </si>
  <si>
    <t xml:space="preserve">83,901元至87,600元 </t>
  </si>
  <si>
    <t>第10組</t>
  </si>
  <si>
    <t xml:space="preserve">87,601元至92,100元 </t>
  </si>
  <si>
    <t xml:space="preserve">92,101元至96,600元 </t>
  </si>
  <si>
    <t xml:space="preserve">101,101元至105,600元 </t>
  </si>
  <si>
    <t xml:space="preserve">105,601元至110,100元 </t>
  </si>
  <si>
    <t xml:space="preserve">21,901元至22,800元 </t>
  </si>
  <si>
    <t>第11組</t>
  </si>
  <si>
    <t xml:space="preserve">110,101元至115,500元 </t>
  </si>
  <si>
    <t xml:space="preserve">22,801元至24,000元 </t>
  </si>
  <si>
    <t xml:space="preserve">115,501元至120,900元 </t>
  </si>
  <si>
    <t xml:space="preserve">24,001元至25,200元 </t>
  </si>
  <si>
    <t xml:space="preserve">120,901元至126,300元 </t>
  </si>
  <si>
    <t xml:space="preserve">25,201元至26,400元 </t>
  </si>
  <si>
    <t xml:space="preserve">126,301元至131,700元 </t>
  </si>
  <si>
    <t xml:space="preserve">26,401元至27,600元 </t>
  </si>
  <si>
    <t xml:space="preserve">131,701元至137,100元 </t>
  </si>
  <si>
    <t xml:space="preserve">27,601元至28,800元 </t>
  </si>
  <si>
    <t xml:space="preserve">137,101元至142,500元 </t>
  </si>
  <si>
    <t>第5組</t>
  </si>
  <si>
    <t xml:space="preserve">28,801元至30,300元 </t>
  </si>
  <si>
    <t xml:space="preserve">142,501元至147,900元 </t>
  </si>
  <si>
    <t xml:space="preserve">30,301元至31,800元 </t>
  </si>
  <si>
    <t xml:space="preserve">31,801元至33,300元 </t>
  </si>
  <si>
    <t>備註：本表月提繳工資金額以新臺幣元為單位，月提繳工資金額角以下四捨五入。</t>
  </si>
  <si>
    <t xml:space="preserve">33,301元至34,800元 </t>
  </si>
  <si>
    <t xml:space="preserve">34,801元至36,300元 </t>
  </si>
  <si>
    <t>第6組</t>
  </si>
  <si>
    <t xml:space="preserve">36,301元至38,200元 </t>
  </si>
  <si>
    <t xml:space="preserve">38,201元至40,100元 </t>
  </si>
  <si>
    <t xml:space="preserve">40,101元至42,000元 </t>
  </si>
  <si>
    <t xml:space="preserve">42,001元至43,900元 </t>
  </si>
  <si>
    <t xml:space="preserve">43,901元至45,800元 </t>
  </si>
  <si>
    <t>※99.04.01健保費率由4.55%調高為5.17%</t>
  </si>
  <si>
    <t>※100.01.01健保最低保額由17,280提高為17,880</t>
  </si>
  <si>
    <t>※101.01.01健保最低保額由17,880提高為18,780</t>
  </si>
  <si>
    <t>全民健康保險保險費負擔金額表(三)</t>
  </si>
  <si>
    <t>﹝公、民營事業、機構及有一定雇主之受雇者適用﹞</t>
  </si>
  <si>
    <t>單位：新台幣元</t>
  </si>
  <si>
    <t>投保金額等級</t>
  </si>
  <si>
    <t>被保險人及眷屬負擔金額﹝負擔比率30%﹞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</si>
  <si>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</si>
  <si>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</si>
  <si>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</si>
  <si>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</si>
  <si>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</si>
  <si>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</si>
  <si>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※102.01.01健保費率由5.17%調降為4.91%</t>
  </si>
  <si>
    <t>【就業保險(校付)＝投保薪資金額×1%(費率)×70%】(65歲以上，非與本國人結婚外籍人士免計)</t>
  </si>
  <si>
    <t xml:space="preserve">17,881元至19,047元  </t>
  </si>
  <si>
    <t xml:space="preserve">19,047元  </t>
  </si>
  <si>
    <t>※102.07.01健保最低保額由18,780提高為19,047</t>
  </si>
  <si>
    <t>※103.07.01健保最低保額由19,047提高為19,273</t>
  </si>
  <si>
    <r>
      <t>【墊償基金(校付)＝投保薪資總額×0.025%】</t>
    </r>
    <r>
      <rPr>
        <sz val="11"/>
        <color indexed="10"/>
        <rFont val="標楷體"/>
        <family val="4"/>
      </rPr>
      <t>◎103.08.01起教學工作者免計</t>
    </r>
  </si>
  <si>
    <t>◎本校自103.08.01起，除具教學工作者外，皆屬勞基法適用範圍，亦為勞工退休金強制提撥對象。</t>
  </si>
  <si>
    <t>※104.07.01健保最低保額由19,273提高為20,008</t>
  </si>
  <si>
    <t xml:space="preserve">19,048元至20,008元 </t>
  </si>
  <si>
    <t xml:space="preserve">20,008元 </t>
  </si>
  <si>
    <t>IF(身份別="本國人",VLOOKUP(B2,A25:C87,2),0)</t>
  </si>
  <si>
    <t>IF(身份別="未與本國人結婚之外籍人士",0,VLOOKUP(B2,A25:C87,2))</t>
  </si>
  <si>
    <t>IF(身份別="本國人",VLOOKUP(B2,A25:C87,3),0)</t>
  </si>
  <si>
    <t>IF(身份別="未與本國人結婚之外籍人士",0,VLOOKUP(B2,A25:C87,3))</t>
  </si>
  <si>
    <t>※104.01.01健保局調降雇主負擔之眷口數為0.62口</t>
  </si>
  <si>
    <t>※105.01.01健保局調降雇主負擔之眷口數為0.61口</t>
  </si>
  <si>
    <t>【校付＝投保薪資金額×4.91%(費率)×60%×(1＋0.62眷口數)】</t>
  </si>
  <si>
    <t>※105.01.01健保費率由4.91%調降為4.69%</t>
  </si>
  <si>
    <t>◎105.5.1起，「勞工保險投保薪資分級表」將增列投保薪資等級第20級─45,800元</t>
  </si>
  <si>
    <t>本國人</t>
  </si>
  <si>
    <r>
      <t>【普通事故保險(自付)＝投保薪資金額×</t>
    </r>
    <r>
      <rPr>
        <sz val="11"/>
        <color indexed="10"/>
        <rFont val="標楷體"/>
        <family val="4"/>
      </rPr>
      <t>9</t>
    </r>
    <r>
      <rPr>
        <sz val="11"/>
        <color indexed="10"/>
        <rFont val="標楷體"/>
        <family val="4"/>
      </rPr>
      <t>.5%(</t>
    </r>
    <r>
      <rPr>
        <sz val="11"/>
        <rFont val="標楷體"/>
        <family val="4"/>
      </rPr>
      <t>費率)×20%】</t>
    </r>
  </si>
  <si>
    <r>
      <t>【普通事故保險(校付)＝投保薪資金額×</t>
    </r>
    <r>
      <rPr>
        <sz val="11"/>
        <color indexed="10"/>
        <rFont val="標楷體"/>
        <family val="4"/>
      </rPr>
      <t>9</t>
    </r>
    <r>
      <rPr>
        <sz val="11"/>
        <color indexed="10"/>
        <rFont val="標楷體"/>
        <family val="4"/>
      </rPr>
      <t>.5%</t>
    </r>
    <r>
      <rPr>
        <sz val="11"/>
        <rFont val="標楷體"/>
        <family val="4"/>
      </rPr>
      <t>(費率)×70%】</t>
    </r>
  </si>
  <si>
    <t>◎106.1.1起，因勞工保險條例規定，普通事故保險費率修正為9.5%</t>
  </si>
  <si>
    <t>◎106.1.1起，基本工資由20,008元調整為21,009元，</t>
  </si>
  <si>
    <t>「勞工保險投保薪資分級表」第1級月投保薪資金額修正為21,009元，</t>
  </si>
  <si>
    <t>原分級表第2級20,100元及第3級21,000元刪除，第4級21,900元遞移為第2級，餘級次均遞移。</t>
  </si>
  <si>
    <t xml:space="preserve">20,009元至21,009元 </t>
  </si>
  <si>
    <t xml:space="preserve">21,009元 </t>
  </si>
  <si>
    <t xml:space="preserve">21,010元至21,900元 </t>
  </si>
  <si>
    <t xml:space="preserve">96,601元至101,100元 </t>
  </si>
  <si>
    <t xml:space="preserve">101,100元 </t>
  </si>
  <si>
    <t>輔仁大學106年度勞工保險暨全民健康保險保額保費計算
(含勞工退休金雇主提撥部份)</t>
  </si>
  <si>
    <t>106年1月1日起適用</t>
  </si>
  <si>
    <t>勞動部105年11月3日勞動福3字第1050136323號令修正發布，自106年1月1日施行</t>
  </si>
  <si>
    <r>
      <t>【職業災害(校付)＝投保薪資總額×</t>
    </r>
    <r>
      <rPr>
        <sz val="11"/>
        <color indexed="10"/>
        <rFont val="標楷體"/>
        <family val="4"/>
      </rPr>
      <t>0.1</t>
    </r>
    <r>
      <rPr>
        <sz val="11"/>
        <color indexed="10"/>
        <rFont val="標楷體"/>
        <family val="4"/>
      </rPr>
      <t>0</t>
    </r>
    <r>
      <rPr>
        <sz val="11"/>
        <color indexed="10"/>
        <rFont val="標楷體"/>
        <family val="4"/>
      </rPr>
      <t>%</t>
    </r>
    <r>
      <rPr>
        <sz val="11"/>
        <rFont val="標楷體"/>
        <family val="4"/>
      </rPr>
      <t>】</t>
    </r>
    <r>
      <rPr>
        <sz val="11"/>
        <color indexed="10"/>
        <rFont val="標楷體"/>
        <family val="4"/>
      </rPr>
      <t>◎106年度職災費率調整為0.10%</t>
    </r>
  </si>
  <si>
    <t>【自付＝投保薪資金額×4.91%(費率)×30%】</t>
  </si>
  <si>
    <t>【校付＝投保薪資金額×4.91%(費率)×60%×(1＋0.7眷口數)】</t>
  </si>
  <si>
    <t>※106.01.01健保最低保額由20,008提高為21,009</t>
  </si>
  <si>
    <t>【自付＝投保薪資金額×4.69%(費率)×30%】</t>
  </si>
  <si>
    <t>【校付＝投保薪資金額×4.69%(費率)×60%×(1＋0.61眷口數)】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</si>
</sst>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_(* #,##0_);_(* \(#,##0\);_(* &quot;-&quot;_);_(@_)"/>
    <numFmt numFmtId="182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u val="single"/>
      <sz val="14"/>
      <color indexed="12"/>
      <name val="新細明體"/>
      <family val="1"/>
    </font>
    <font>
      <b/>
      <sz val="16"/>
      <name val="標楷體"/>
      <family val="4"/>
    </font>
    <font>
      <sz val="10"/>
      <color indexed="60"/>
      <name val="標楷體"/>
      <family val="4"/>
    </font>
    <font>
      <sz val="11"/>
      <color indexed="55"/>
      <name val="標楷體"/>
      <family val="4"/>
    </font>
    <font>
      <sz val="11"/>
      <color indexed="17"/>
      <name val="標楷體"/>
      <family val="4"/>
    </font>
    <font>
      <b/>
      <sz val="20"/>
      <name val="標楷體"/>
      <family val="4"/>
    </font>
    <font>
      <b/>
      <sz val="10"/>
      <name val="標楷體"/>
      <family val="4"/>
    </font>
    <font>
      <sz val="12"/>
      <name val="Times New Roman"/>
      <family val="1"/>
    </font>
    <font>
      <b/>
      <sz val="18"/>
      <name val="新細明體"/>
      <family val="1"/>
    </font>
    <font>
      <sz val="10"/>
      <name val="新細明體"/>
      <family val="1"/>
    </font>
    <font>
      <sz val="12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slantDashDot"/>
      <bottom style="thin"/>
    </border>
    <border>
      <left style="thin"/>
      <right>
        <color indexed="63"/>
      </right>
      <top style="slantDashDot"/>
      <bottom style="thin"/>
    </border>
    <border>
      <left style="thin"/>
      <right style="thin"/>
      <top style="slantDashDot"/>
      <bottom style="thin"/>
    </border>
    <border>
      <left style="thin"/>
      <right style="medium"/>
      <top style="slantDashDot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slantDashDot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>
        <color theme="0"/>
      </bottom>
    </border>
    <border>
      <left style="medium"/>
      <right style="double"/>
      <top style="medium"/>
      <bottom style="medium"/>
    </border>
    <border>
      <left style="double"/>
      <right style="medium"/>
      <top style="double">
        <color theme="0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10" fillId="0" borderId="35" xfId="0" applyFont="1" applyFill="1" applyBorder="1" applyAlignment="1">
      <alignment horizontal="center" vertical="center"/>
    </xf>
    <xf numFmtId="176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1" fontId="11" fillId="0" borderId="35" xfId="0" applyNumberFormat="1" applyFont="1" applyFill="1" applyBorder="1" applyAlignment="1">
      <alignment horizontal="center" vertical="center"/>
    </xf>
    <xf numFmtId="41" fontId="11" fillId="0" borderId="38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right" vertical="top" wrapText="1"/>
    </xf>
    <xf numFmtId="3" fontId="11" fillId="0" borderId="0" xfId="0" applyNumberFormat="1" applyFont="1" applyFill="1" applyAlignment="1">
      <alignment vertical="center"/>
    </xf>
    <xf numFmtId="0" fontId="10" fillId="0" borderId="39" xfId="0" applyFont="1" applyFill="1" applyBorder="1" applyAlignment="1">
      <alignment horizontal="center" vertical="center" wrapText="1"/>
    </xf>
    <xf numFmtId="41" fontId="11" fillId="0" borderId="38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1" fontId="15" fillId="0" borderId="0" xfId="0" applyNumberFormat="1" applyFont="1" applyAlignment="1">
      <alignment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 horizontal="right"/>
    </xf>
    <xf numFmtId="0" fontId="21" fillId="33" borderId="49" xfId="0" applyFont="1" applyFill="1" applyBorder="1" applyAlignment="1">
      <alignment/>
    </xf>
    <xf numFmtId="0" fontId="21" fillId="33" borderId="5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/>
    </xf>
    <xf numFmtId="41" fontId="0" fillId="33" borderId="0" xfId="34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41" fontId="0" fillId="33" borderId="54" xfId="34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22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41" fontId="0" fillId="33" borderId="31" xfId="34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41" fontId="0" fillId="33" borderId="59" xfId="34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vertical="center" wrapText="1"/>
    </xf>
    <xf numFmtId="176" fontId="3" fillId="0" borderId="54" xfId="0" applyNumberFormat="1" applyFont="1" applyBorder="1" applyAlignment="1">
      <alignment horizontal="center"/>
    </xf>
    <xf numFmtId="176" fontId="3" fillId="0" borderId="62" xfId="0" applyNumberFormat="1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22" fillId="33" borderId="55" xfId="0" applyFont="1" applyFill="1" applyBorder="1" applyAlignment="1">
      <alignment horizontal="center"/>
    </xf>
    <xf numFmtId="0" fontId="22" fillId="33" borderId="60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22" fillId="33" borderId="40" xfId="0" applyFont="1" applyFill="1" applyBorder="1" applyAlignment="1">
      <alignment horizontal="center"/>
    </xf>
    <xf numFmtId="0" fontId="22" fillId="33" borderId="5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6" fontId="3" fillId="0" borderId="65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66" xfId="0" applyNumberFormat="1" applyFont="1" applyBorder="1" applyAlignment="1">
      <alignment horizontal="center"/>
    </xf>
    <xf numFmtId="176" fontId="3" fillId="0" borderId="6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68" xfId="0" applyBorder="1" applyAlignment="1">
      <alignment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0" fillId="0" borderId="71" xfId="0" applyBorder="1" applyAlignment="1">
      <alignment/>
    </xf>
    <xf numFmtId="0" fontId="57" fillId="0" borderId="0" xfId="0" applyFont="1" applyBorder="1" applyAlignment="1">
      <alignment horizontal="left"/>
    </xf>
    <xf numFmtId="0" fontId="7" fillId="0" borderId="72" xfId="0" applyFont="1" applyBorder="1" applyAlignment="1">
      <alignment horizontal="left" wrapText="1"/>
    </xf>
    <xf numFmtId="0" fontId="0" fillId="0" borderId="72" xfId="0" applyBorder="1" applyAlignment="1">
      <alignment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1" fillId="0" borderId="76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/>
      <protection locked="0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39" xfId="45" applyFont="1" applyFill="1" applyBorder="1" applyAlignment="1" applyProtection="1">
      <alignment horizontal="center" vertical="center"/>
      <protection locked="0"/>
    </xf>
    <xf numFmtId="0" fontId="12" fillId="0" borderId="38" xfId="45" applyFont="1" applyFill="1" applyBorder="1" applyAlignment="1" applyProtection="1">
      <alignment horizontal="center" vertical="center"/>
      <protection locked="0"/>
    </xf>
    <xf numFmtId="0" fontId="12" fillId="0" borderId="35" xfId="45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1" fillId="33" borderId="83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21" fillId="33" borderId="78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33" borderId="85" xfId="0" applyFont="1" applyFill="1" applyBorder="1" applyAlignment="1">
      <alignment vertical="center" wrapText="1"/>
    </xf>
    <xf numFmtId="0" fontId="0" fillId="33" borderId="55" xfId="0" applyFont="1" applyFill="1" applyBorder="1" applyAlignment="1">
      <alignment vertical="center" wrapText="1"/>
    </xf>
    <xf numFmtId="0" fontId="0" fillId="33" borderId="86" xfId="0" applyFont="1" applyFill="1" applyBorder="1" applyAlignment="1">
      <alignment vertical="center" wrapText="1"/>
    </xf>
    <xf numFmtId="0" fontId="0" fillId="33" borderId="56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8" fillId="0" borderId="64" xfId="0" applyFont="1" applyBorder="1" applyAlignment="1">
      <alignment horizontal="center"/>
    </xf>
    <xf numFmtId="0" fontId="3" fillId="0" borderId="87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88" xfId="0" applyFont="1" applyBorder="1" applyAlignment="1">
      <alignment horizontal="center" wrapText="1"/>
    </xf>
    <xf numFmtId="0" fontId="3" fillId="0" borderId="8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90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F2" sqref="F2"/>
    </sheetView>
  </sheetViews>
  <sheetFormatPr defaultColWidth="9.00390625" defaultRowHeight="16.5"/>
  <cols>
    <col min="1" max="4" width="20.125" style="50" customWidth="1"/>
    <col min="5" max="6" width="20.125" style="42" customWidth="1"/>
    <col min="7" max="16384" width="9.00390625" style="42" customWidth="1"/>
  </cols>
  <sheetData>
    <row r="1" spans="1:6" ht="45" customHeight="1" thickBot="1">
      <c r="A1" s="132" t="s">
        <v>231</v>
      </c>
      <c r="B1" s="133"/>
      <c r="C1" s="133"/>
      <c r="D1" s="133"/>
      <c r="E1" s="133"/>
      <c r="F1" s="133"/>
    </row>
    <row r="2" spans="1:6" ht="40.5" customHeight="1" thickBot="1">
      <c r="A2" s="43" t="s">
        <v>29</v>
      </c>
      <c r="B2" s="44"/>
      <c r="C2" s="42"/>
      <c r="D2" s="42"/>
      <c r="F2" s="42" t="s">
        <v>232</v>
      </c>
    </row>
    <row r="3" spans="1:5" ht="40.5" customHeight="1" thickBot="1">
      <c r="A3" s="43" t="s">
        <v>30</v>
      </c>
      <c r="B3" s="45"/>
      <c r="C3" s="60" t="s">
        <v>106</v>
      </c>
      <c r="D3" s="134" t="s">
        <v>219</v>
      </c>
      <c r="E3" s="135"/>
    </row>
    <row r="4" spans="1:4" ht="6.75" customHeight="1">
      <c r="A4" s="126"/>
      <c r="B4" s="127"/>
      <c r="C4" s="127"/>
      <c r="D4" s="128"/>
    </row>
    <row r="5" spans="1:6" ht="46.5" customHeight="1">
      <c r="A5" s="129" t="s">
        <v>21</v>
      </c>
      <c r="B5" s="130"/>
      <c r="C5" s="131" t="s">
        <v>22</v>
      </c>
      <c r="D5" s="129"/>
      <c r="E5" s="131" t="s">
        <v>99</v>
      </c>
      <c r="F5" s="129"/>
    </row>
    <row r="6" spans="1:6" ht="45" customHeight="1">
      <c r="A6" s="46" t="s">
        <v>8</v>
      </c>
      <c r="B6" s="51">
        <f>勞保保額</f>
        <v>0</v>
      </c>
      <c r="C6" s="47" t="s">
        <v>9</v>
      </c>
      <c r="D6" s="52">
        <f>健保保額</f>
        <v>0</v>
      </c>
      <c r="E6" s="47" t="s">
        <v>98</v>
      </c>
      <c r="F6" s="52">
        <f>月提繳工資</f>
        <v>0</v>
      </c>
    </row>
    <row r="7" spans="1:6" ht="45" customHeight="1">
      <c r="A7" s="46" t="s">
        <v>31</v>
      </c>
      <c r="B7" s="51">
        <f>勞保自付額</f>
        <v>0</v>
      </c>
      <c r="C7" s="47" t="s">
        <v>32</v>
      </c>
      <c r="D7" s="52">
        <f>健保自付額</f>
        <v>0</v>
      </c>
      <c r="E7" s="47" t="s">
        <v>31</v>
      </c>
      <c r="F7" s="59" t="s">
        <v>100</v>
      </c>
    </row>
    <row r="8" spans="1:6" ht="45" customHeight="1">
      <c r="A8" s="48" t="s">
        <v>114</v>
      </c>
      <c r="B8" s="51">
        <f>勞保校付額</f>
        <v>0</v>
      </c>
      <c r="C8" s="47" t="s">
        <v>33</v>
      </c>
      <c r="D8" s="52">
        <f>健保校付額</f>
        <v>0</v>
      </c>
      <c r="E8" s="58" t="s">
        <v>103</v>
      </c>
      <c r="F8" s="52">
        <f>勞工退休金提撥金額</f>
        <v>0</v>
      </c>
    </row>
    <row r="9" spans="1:6" ht="45" customHeight="1">
      <c r="A9" s="139" t="s">
        <v>23</v>
      </c>
      <c r="B9" s="140"/>
      <c r="C9" s="138" t="s">
        <v>24</v>
      </c>
      <c r="D9" s="139"/>
      <c r="E9" s="138" t="s">
        <v>101</v>
      </c>
      <c r="F9" s="139"/>
    </row>
    <row r="10" spans="1:6" ht="17.25" customHeight="1">
      <c r="A10" s="124" t="s">
        <v>206</v>
      </c>
      <c r="B10" s="125"/>
      <c r="C10" s="125"/>
      <c r="D10" s="125"/>
      <c r="E10" s="125"/>
      <c r="F10" s="125"/>
    </row>
    <row r="11" spans="1:5" ht="19.5" hidden="1">
      <c r="A11" s="50" t="s">
        <v>25</v>
      </c>
      <c r="B11" s="49"/>
      <c r="C11" s="49" t="s">
        <v>15</v>
      </c>
      <c r="D11" s="49" t="s">
        <v>16</v>
      </c>
      <c r="E11" s="50" t="s">
        <v>25</v>
      </c>
    </row>
    <row r="12" spans="1:5" ht="19.5" hidden="1">
      <c r="A12" s="50" t="s">
        <v>11</v>
      </c>
      <c r="B12" s="49" t="s">
        <v>26</v>
      </c>
      <c r="C12" s="49">
        <f>VLOOKUP(B6,'勞保保額分級分攤表'!B:D,2,FALSE)</f>
        <v>0</v>
      </c>
      <c r="D12" s="49">
        <f>VLOOKUP(B6,'勞保保額分級分攤表'!B:H,4,FALSE)</f>
        <v>0</v>
      </c>
      <c r="E12" s="42" t="s">
        <v>107</v>
      </c>
    </row>
    <row r="13" spans="1:5" ht="19.5" hidden="1">
      <c r="A13" s="50" t="s">
        <v>12</v>
      </c>
      <c r="B13" s="49" t="s">
        <v>1</v>
      </c>
      <c r="C13" s="49">
        <f>VLOOKUP(B6,'勞保保額分級分攤表'!B:D,3,FALSE)</f>
        <v>0</v>
      </c>
      <c r="D13" s="49">
        <f>VLOOKUP(B6,'勞保保額分級分攤表'!B:H,5,FALSE)</f>
        <v>0</v>
      </c>
      <c r="E13" s="42" t="s">
        <v>108</v>
      </c>
    </row>
    <row r="14" spans="2:5" ht="19.5" hidden="1">
      <c r="B14" s="49" t="s">
        <v>27</v>
      </c>
      <c r="D14" s="49">
        <f>VLOOKUP(B6,'勞保保額分級分攤表'!B:H,6,FALSE)</f>
        <v>0</v>
      </c>
      <c r="E14" s="42" t="s">
        <v>109</v>
      </c>
    </row>
    <row r="15" spans="2:4" ht="19.5" hidden="1">
      <c r="B15" s="49" t="s">
        <v>2</v>
      </c>
      <c r="D15" s="49"/>
    </row>
    <row r="16" spans="1:4" ht="19.5" hidden="1">
      <c r="A16" s="50" t="s">
        <v>18</v>
      </c>
      <c r="B16" s="49" t="s">
        <v>28</v>
      </c>
      <c r="C16" s="50">
        <f>SUM($C$12:$C$13)</f>
        <v>0</v>
      </c>
      <c r="D16" s="50">
        <f>SUM($D$12:$D$15)</f>
        <v>0</v>
      </c>
    </row>
    <row r="17" spans="1:4" ht="19.5" hidden="1">
      <c r="A17" s="50" t="str">
        <f>IF(是否超過65歲="YES","非一般教職員",IF(身份別="未與本國人結婚之外籍人士","非一般教職員","一般教職員"))</f>
        <v>一般教職員</v>
      </c>
      <c r="B17" s="49" t="s">
        <v>17</v>
      </c>
      <c r="C17" s="50">
        <f>SUM($C$12:$C$13)-$C$13</f>
        <v>0</v>
      </c>
      <c r="D17" s="50">
        <f>SUM($D$12:$D$15)-$D$13</f>
        <v>0</v>
      </c>
    </row>
    <row r="18" ht="19.5" hidden="1">
      <c r="B18" s="49"/>
    </row>
    <row r="19" spans="1:4" ht="19.5" hidden="1">
      <c r="A19" s="50" t="s">
        <v>8</v>
      </c>
      <c r="B19" s="51">
        <f>LOOKUP($B$2,'勞保保額分級分攤表'!$A:$A,'勞保保額分級分攤表'!$B:$B)</f>
        <v>0</v>
      </c>
      <c r="C19" s="50" t="s">
        <v>9</v>
      </c>
      <c r="D19" s="52">
        <f>LOOKUP($B$2,'健保保額分級分攤表'!$A:$A,'健保保額分級分攤表'!$C:$C)</f>
        <v>0</v>
      </c>
    </row>
    <row r="20" spans="1:4" ht="19.5" hidden="1">
      <c r="A20" s="50" t="s">
        <v>34</v>
      </c>
      <c r="B20" s="50" t="s">
        <v>16</v>
      </c>
      <c r="C20" s="50" t="s">
        <v>19</v>
      </c>
      <c r="D20" s="50" t="s">
        <v>20</v>
      </c>
    </row>
    <row r="21" spans="1:4" ht="19.5" hidden="1">
      <c r="A21" s="50">
        <f>VLOOKUP($A$17,$B$16:$D$17,2,FALSE)</f>
        <v>0</v>
      </c>
      <c r="B21" s="50">
        <f>VLOOKUP($A$17,$B$16:$D$17,3,FALSE)</f>
        <v>0</v>
      </c>
      <c r="C21" s="50">
        <f>VLOOKUP(健保保額,'健保保額分級分攤表'!C5:D57,2,FALSE)</f>
        <v>0</v>
      </c>
      <c r="D21" s="50">
        <f>VLOOKUP(健保保額,'健保保額分級分攤表'!C5:H57,6,FALSE)</f>
        <v>0</v>
      </c>
    </row>
    <row r="22" ht="19.5" hidden="1"/>
    <row r="23" spans="1:3" ht="19.5" hidden="1">
      <c r="A23" s="136" t="s">
        <v>96</v>
      </c>
      <c r="B23" s="136"/>
      <c r="C23" s="137"/>
    </row>
    <row r="24" spans="1:4" ht="19.5" hidden="1">
      <c r="A24" s="49" t="s">
        <v>97</v>
      </c>
      <c r="B24" s="49" t="s">
        <v>98</v>
      </c>
      <c r="C24" s="49" t="s">
        <v>105</v>
      </c>
      <c r="D24" s="50" t="s">
        <v>102</v>
      </c>
    </row>
    <row r="25" spans="1:6" ht="19.5" hidden="1">
      <c r="A25" s="49">
        <v>0</v>
      </c>
      <c r="B25" s="49">
        <v>0</v>
      </c>
      <c r="C25" s="49">
        <v>0</v>
      </c>
      <c r="D25" s="49">
        <f>IF(身份別="未與本國人結婚之外籍人士",0,VLOOKUP(B2,A25:C86,2))</f>
        <v>0</v>
      </c>
      <c r="F25" s="42" t="s">
        <v>210</v>
      </c>
    </row>
    <row r="26" spans="1:6" ht="19.5" hidden="1">
      <c r="A26" s="50">
        <v>1</v>
      </c>
      <c r="B26" s="57">
        <v>1500</v>
      </c>
      <c r="C26" s="50">
        <f>B26*6%</f>
        <v>90</v>
      </c>
      <c r="D26" s="50" t="s">
        <v>104</v>
      </c>
      <c r="F26" s="42" t="s">
        <v>211</v>
      </c>
    </row>
    <row r="27" spans="1:6" ht="19.5" hidden="1">
      <c r="A27" s="57">
        <f>B26+1</f>
        <v>1501</v>
      </c>
      <c r="B27" s="57">
        <v>3000</v>
      </c>
      <c r="C27" s="50">
        <f aca="true" t="shared" si="0" ref="C27:C86">B27*6%</f>
        <v>180</v>
      </c>
      <c r="D27" s="50">
        <f>IF(身份別="未與本國人結婚之外籍人士",0,VLOOKUP(B2,A25:C86,3))</f>
        <v>0</v>
      </c>
      <c r="F27" s="42" t="s">
        <v>212</v>
      </c>
    </row>
    <row r="28" spans="1:6" ht="19.5" hidden="1">
      <c r="A28" s="57">
        <f>B27+1</f>
        <v>3001</v>
      </c>
      <c r="B28" s="57">
        <v>4500</v>
      </c>
      <c r="C28" s="50">
        <f t="shared" si="0"/>
        <v>270</v>
      </c>
      <c r="F28" s="42" t="s">
        <v>213</v>
      </c>
    </row>
    <row r="29" spans="1:3" ht="19.5" hidden="1">
      <c r="A29" s="57">
        <f aca="true" t="shared" si="1" ref="A29:A86">B28+1</f>
        <v>4501</v>
      </c>
      <c r="B29" s="57">
        <v>6000</v>
      </c>
      <c r="C29" s="50">
        <f t="shared" si="0"/>
        <v>360</v>
      </c>
    </row>
    <row r="30" spans="1:3" ht="19.5" hidden="1">
      <c r="A30" s="57">
        <f t="shared" si="1"/>
        <v>6001</v>
      </c>
      <c r="B30" s="57">
        <v>7500</v>
      </c>
      <c r="C30" s="50">
        <f t="shared" si="0"/>
        <v>450</v>
      </c>
    </row>
    <row r="31" spans="1:3" ht="19.5" hidden="1">
      <c r="A31" s="57">
        <f t="shared" si="1"/>
        <v>7501</v>
      </c>
      <c r="B31" s="57">
        <v>8700</v>
      </c>
      <c r="C31" s="50">
        <f t="shared" si="0"/>
        <v>522</v>
      </c>
    </row>
    <row r="32" spans="1:3" ht="19.5" hidden="1">
      <c r="A32" s="57">
        <f t="shared" si="1"/>
        <v>8701</v>
      </c>
      <c r="B32" s="57">
        <v>9900</v>
      </c>
      <c r="C32" s="50">
        <f t="shared" si="0"/>
        <v>594</v>
      </c>
    </row>
    <row r="33" spans="1:3" ht="19.5" hidden="1">
      <c r="A33" s="57">
        <f t="shared" si="1"/>
        <v>9901</v>
      </c>
      <c r="B33" s="57">
        <v>11100</v>
      </c>
      <c r="C33" s="50">
        <f t="shared" si="0"/>
        <v>666</v>
      </c>
    </row>
    <row r="34" spans="1:3" ht="19.5" hidden="1">
      <c r="A34" s="57">
        <f t="shared" si="1"/>
        <v>11101</v>
      </c>
      <c r="B34" s="57">
        <v>12540</v>
      </c>
      <c r="C34" s="50">
        <f t="shared" si="0"/>
        <v>752.4</v>
      </c>
    </row>
    <row r="35" spans="1:3" ht="19.5" hidden="1">
      <c r="A35" s="57">
        <f t="shared" si="1"/>
        <v>12541</v>
      </c>
      <c r="B35" s="57">
        <v>13500</v>
      </c>
      <c r="C35" s="50">
        <f t="shared" si="0"/>
        <v>810</v>
      </c>
    </row>
    <row r="36" spans="1:3" ht="19.5" hidden="1">
      <c r="A36" s="57">
        <f t="shared" si="1"/>
        <v>13501</v>
      </c>
      <c r="B36" s="57">
        <v>15840</v>
      </c>
      <c r="C36" s="50">
        <f t="shared" si="0"/>
        <v>950.4</v>
      </c>
    </row>
    <row r="37" spans="1:3" ht="19.5" hidden="1">
      <c r="A37" s="57">
        <f t="shared" si="1"/>
        <v>15841</v>
      </c>
      <c r="B37" s="57">
        <v>16500</v>
      </c>
      <c r="C37" s="50">
        <f t="shared" si="0"/>
        <v>990</v>
      </c>
    </row>
    <row r="38" spans="1:3" ht="19.5" hidden="1">
      <c r="A38" s="57">
        <f t="shared" si="1"/>
        <v>16501</v>
      </c>
      <c r="B38" s="57">
        <v>17280</v>
      </c>
      <c r="C38" s="50">
        <f t="shared" si="0"/>
        <v>1036.8</v>
      </c>
    </row>
    <row r="39" spans="1:3" ht="19.5" hidden="1">
      <c r="A39" s="57">
        <f t="shared" si="1"/>
        <v>17281</v>
      </c>
      <c r="B39" s="57">
        <v>17880</v>
      </c>
      <c r="C39" s="50">
        <f t="shared" si="0"/>
        <v>1072.8</v>
      </c>
    </row>
    <row r="40" spans="1:3" ht="19.5" hidden="1">
      <c r="A40" s="57">
        <f t="shared" si="1"/>
        <v>17881</v>
      </c>
      <c r="B40" s="57">
        <v>19047</v>
      </c>
      <c r="C40" s="50">
        <f t="shared" si="0"/>
        <v>1142.82</v>
      </c>
    </row>
    <row r="41" spans="1:3" ht="19.5" hidden="1">
      <c r="A41" s="57">
        <f t="shared" si="1"/>
        <v>19048</v>
      </c>
      <c r="B41" s="57">
        <v>20008</v>
      </c>
      <c r="C41" s="50">
        <f t="shared" si="0"/>
        <v>1200.48</v>
      </c>
    </row>
    <row r="42" spans="1:3" ht="19.5" hidden="1">
      <c r="A42" s="57">
        <f t="shared" si="1"/>
        <v>20009</v>
      </c>
      <c r="B42" s="57">
        <v>21009</v>
      </c>
      <c r="C42" s="50">
        <f t="shared" si="0"/>
        <v>1260.54</v>
      </c>
    </row>
    <row r="43" spans="1:3" ht="19.5" hidden="1">
      <c r="A43" s="57">
        <f t="shared" si="1"/>
        <v>21010</v>
      </c>
      <c r="B43" s="57">
        <v>21900</v>
      </c>
      <c r="C43" s="50">
        <f t="shared" si="0"/>
        <v>1314</v>
      </c>
    </row>
    <row r="44" spans="1:3" ht="19.5" hidden="1">
      <c r="A44" s="57">
        <f t="shared" si="1"/>
        <v>21901</v>
      </c>
      <c r="B44" s="57">
        <v>22800</v>
      </c>
      <c r="C44" s="50">
        <f t="shared" si="0"/>
        <v>1368</v>
      </c>
    </row>
    <row r="45" spans="1:3" ht="19.5" hidden="1">
      <c r="A45" s="57">
        <f t="shared" si="1"/>
        <v>22801</v>
      </c>
      <c r="B45" s="57">
        <v>24000</v>
      </c>
      <c r="C45" s="50">
        <f t="shared" si="0"/>
        <v>1440</v>
      </c>
    </row>
    <row r="46" spans="1:3" ht="19.5" hidden="1">
      <c r="A46" s="57">
        <f t="shared" si="1"/>
        <v>24001</v>
      </c>
      <c r="B46" s="57">
        <v>25200</v>
      </c>
      <c r="C46" s="50">
        <f t="shared" si="0"/>
        <v>1512</v>
      </c>
    </row>
    <row r="47" spans="1:3" ht="19.5" hidden="1">
      <c r="A47" s="57">
        <f t="shared" si="1"/>
        <v>25201</v>
      </c>
      <c r="B47" s="57">
        <v>26400</v>
      </c>
      <c r="C47" s="50">
        <f t="shared" si="0"/>
        <v>1584</v>
      </c>
    </row>
    <row r="48" spans="1:3" ht="19.5" hidden="1">
      <c r="A48" s="57">
        <f t="shared" si="1"/>
        <v>26401</v>
      </c>
      <c r="B48" s="57">
        <v>27600</v>
      </c>
      <c r="C48" s="50">
        <f t="shared" si="0"/>
        <v>1656</v>
      </c>
    </row>
    <row r="49" spans="1:3" ht="19.5" hidden="1">
      <c r="A49" s="57">
        <f t="shared" si="1"/>
        <v>27601</v>
      </c>
      <c r="B49" s="57">
        <v>28800</v>
      </c>
      <c r="C49" s="50">
        <f t="shared" si="0"/>
        <v>1728</v>
      </c>
    </row>
    <row r="50" spans="1:3" ht="19.5" hidden="1">
      <c r="A50" s="57">
        <f t="shared" si="1"/>
        <v>28801</v>
      </c>
      <c r="B50" s="57">
        <v>30300</v>
      </c>
      <c r="C50" s="50">
        <f t="shared" si="0"/>
        <v>1818</v>
      </c>
    </row>
    <row r="51" spans="1:3" ht="19.5" hidden="1">
      <c r="A51" s="57">
        <f t="shared" si="1"/>
        <v>30301</v>
      </c>
      <c r="B51" s="57">
        <v>31800</v>
      </c>
      <c r="C51" s="50">
        <f t="shared" si="0"/>
        <v>1908</v>
      </c>
    </row>
    <row r="52" spans="1:3" ht="19.5" hidden="1">
      <c r="A52" s="57">
        <f t="shared" si="1"/>
        <v>31801</v>
      </c>
      <c r="B52" s="57">
        <v>33300</v>
      </c>
      <c r="C52" s="50">
        <f t="shared" si="0"/>
        <v>1998</v>
      </c>
    </row>
    <row r="53" spans="1:3" ht="19.5" hidden="1">
      <c r="A53" s="57">
        <f t="shared" si="1"/>
        <v>33301</v>
      </c>
      <c r="B53" s="57">
        <v>34800</v>
      </c>
      <c r="C53" s="50">
        <f t="shared" si="0"/>
        <v>2088</v>
      </c>
    </row>
    <row r="54" spans="1:3" ht="19.5" hidden="1">
      <c r="A54" s="57">
        <f t="shared" si="1"/>
        <v>34801</v>
      </c>
      <c r="B54" s="57">
        <v>36300</v>
      </c>
      <c r="C54" s="50">
        <f t="shared" si="0"/>
        <v>2178</v>
      </c>
    </row>
    <row r="55" spans="1:3" ht="19.5" hidden="1">
      <c r="A55" s="57">
        <f t="shared" si="1"/>
        <v>36301</v>
      </c>
      <c r="B55" s="57">
        <v>38200</v>
      </c>
      <c r="C55" s="50">
        <f t="shared" si="0"/>
        <v>2292</v>
      </c>
    </row>
    <row r="56" spans="1:3" ht="19.5" hidden="1">
      <c r="A56" s="57">
        <f t="shared" si="1"/>
        <v>38201</v>
      </c>
      <c r="B56" s="57">
        <v>40100</v>
      </c>
      <c r="C56" s="50">
        <f t="shared" si="0"/>
        <v>2406</v>
      </c>
    </row>
    <row r="57" spans="1:3" ht="19.5" hidden="1">
      <c r="A57" s="57">
        <f t="shared" si="1"/>
        <v>40101</v>
      </c>
      <c r="B57" s="57">
        <v>42000</v>
      </c>
      <c r="C57" s="50">
        <f t="shared" si="0"/>
        <v>2520</v>
      </c>
    </row>
    <row r="58" spans="1:3" ht="19.5" hidden="1">
      <c r="A58" s="57">
        <f t="shared" si="1"/>
        <v>42001</v>
      </c>
      <c r="B58" s="57">
        <v>43900</v>
      </c>
      <c r="C58" s="50">
        <f t="shared" si="0"/>
        <v>2634</v>
      </c>
    </row>
    <row r="59" spans="1:3" ht="19.5" hidden="1">
      <c r="A59" s="57">
        <f t="shared" si="1"/>
        <v>43901</v>
      </c>
      <c r="B59" s="57">
        <v>45800</v>
      </c>
      <c r="C59" s="50">
        <f t="shared" si="0"/>
        <v>2748</v>
      </c>
    </row>
    <row r="60" spans="1:3" ht="19.5" hidden="1">
      <c r="A60" s="57">
        <f t="shared" si="1"/>
        <v>45801</v>
      </c>
      <c r="B60" s="57">
        <v>48200</v>
      </c>
      <c r="C60" s="50">
        <f t="shared" si="0"/>
        <v>2892</v>
      </c>
    </row>
    <row r="61" spans="1:3" ht="19.5" hidden="1">
      <c r="A61" s="57">
        <f t="shared" si="1"/>
        <v>48201</v>
      </c>
      <c r="B61" s="57">
        <v>50600</v>
      </c>
      <c r="C61" s="50">
        <f t="shared" si="0"/>
        <v>3036</v>
      </c>
    </row>
    <row r="62" spans="1:3" ht="19.5" hidden="1">
      <c r="A62" s="57">
        <f t="shared" si="1"/>
        <v>50601</v>
      </c>
      <c r="B62" s="57">
        <v>53000</v>
      </c>
      <c r="C62" s="50">
        <f t="shared" si="0"/>
        <v>3180</v>
      </c>
    </row>
    <row r="63" spans="1:3" ht="19.5" hidden="1">
      <c r="A63" s="57">
        <f t="shared" si="1"/>
        <v>53001</v>
      </c>
      <c r="B63" s="57">
        <v>55400</v>
      </c>
      <c r="C63" s="50">
        <f t="shared" si="0"/>
        <v>3324</v>
      </c>
    </row>
    <row r="64" spans="1:3" ht="19.5" hidden="1">
      <c r="A64" s="57">
        <f t="shared" si="1"/>
        <v>55401</v>
      </c>
      <c r="B64" s="57">
        <v>57800</v>
      </c>
      <c r="C64" s="50">
        <f t="shared" si="0"/>
        <v>3468</v>
      </c>
    </row>
    <row r="65" spans="1:3" ht="19.5" hidden="1">
      <c r="A65" s="57">
        <f t="shared" si="1"/>
        <v>57801</v>
      </c>
      <c r="B65" s="57">
        <v>60800</v>
      </c>
      <c r="C65" s="50">
        <f t="shared" si="0"/>
        <v>3648</v>
      </c>
    </row>
    <row r="66" spans="1:3" ht="19.5" hidden="1">
      <c r="A66" s="57">
        <f t="shared" si="1"/>
        <v>60801</v>
      </c>
      <c r="B66" s="57">
        <v>63800</v>
      </c>
      <c r="C66" s="50">
        <f t="shared" si="0"/>
        <v>3828</v>
      </c>
    </row>
    <row r="67" spans="1:3" ht="19.5" hidden="1">
      <c r="A67" s="57">
        <f t="shared" si="1"/>
        <v>63801</v>
      </c>
      <c r="B67" s="57">
        <v>66800</v>
      </c>
      <c r="C67" s="50">
        <f t="shared" si="0"/>
        <v>4008</v>
      </c>
    </row>
    <row r="68" spans="1:3" ht="19.5" hidden="1">
      <c r="A68" s="57">
        <f t="shared" si="1"/>
        <v>66801</v>
      </c>
      <c r="B68" s="57">
        <v>69800</v>
      </c>
      <c r="C68" s="50">
        <f t="shared" si="0"/>
        <v>4188</v>
      </c>
    </row>
    <row r="69" spans="1:3" ht="19.5" hidden="1">
      <c r="A69" s="57">
        <f t="shared" si="1"/>
        <v>69801</v>
      </c>
      <c r="B69" s="57">
        <v>72800</v>
      </c>
      <c r="C69" s="50">
        <f t="shared" si="0"/>
        <v>4368</v>
      </c>
    </row>
    <row r="70" spans="1:3" ht="19.5" hidden="1">
      <c r="A70" s="57">
        <f t="shared" si="1"/>
        <v>72801</v>
      </c>
      <c r="B70" s="57">
        <v>76500</v>
      </c>
      <c r="C70" s="50">
        <f t="shared" si="0"/>
        <v>4590</v>
      </c>
    </row>
    <row r="71" spans="1:3" ht="19.5" hidden="1">
      <c r="A71" s="57">
        <f t="shared" si="1"/>
        <v>76501</v>
      </c>
      <c r="B71" s="57">
        <v>80200</v>
      </c>
      <c r="C71" s="50">
        <f t="shared" si="0"/>
        <v>4812</v>
      </c>
    </row>
    <row r="72" spans="1:3" ht="19.5" hidden="1">
      <c r="A72" s="57">
        <f t="shared" si="1"/>
        <v>80201</v>
      </c>
      <c r="B72" s="57">
        <v>83900</v>
      </c>
      <c r="C72" s="50">
        <f t="shared" si="0"/>
        <v>5034</v>
      </c>
    </row>
    <row r="73" spans="1:3" ht="19.5" hidden="1">
      <c r="A73" s="57">
        <f t="shared" si="1"/>
        <v>83901</v>
      </c>
      <c r="B73" s="57">
        <v>87600</v>
      </c>
      <c r="C73" s="50">
        <f t="shared" si="0"/>
        <v>5256</v>
      </c>
    </row>
    <row r="74" spans="1:3" ht="19.5" hidden="1">
      <c r="A74" s="57">
        <f t="shared" si="1"/>
        <v>87601</v>
      </c>
      <c r="B74" s="57">
        <v>92100</v>
      </c>
      <c r="C74" s="50">
        <f t="shared" si="0"/>
        <v>5526</v>
      </c>
    </row>
    <row r="75" spans="1:3" ht="19.5" hidden="1">
      <c r="A75" s="57">
        <f t="shared" si="1"/>
        <v>92101</v>
      </c>
      <c r="B75" s="57">
        <v>96600</v>
      </c>
      <c r="C75" s="50">
        <f t="shared" si="0"/>
        <v>5796</v>
      </c>
    </row>
    <row r="76" spans="1:3" ht="19.5" hidden="1">
      <c r="A76" s="57">
        <f t="shared" si="1"/>
        <v>96601</v>
      </c>
      <c r="B76" s="57">
        <v>101100</v>
      </c>
      <c r="C76" s="50">
        <f t="shared" si="0"/>
        <v>6066</v>
      </c>
    </row>
    <row r="77" spans="1:3" ht="19.5" hidden="1">
      <c r="A77" s="57">
        <f t="shared" si="1"/>
        <v>101101</v>
      </c>
      <c r="B77" s="57">
        <v>105600</v>
      </c>
      <c r="C77" s="50">
        <f t="shared" si="0"/>
        <v>6336</v>
      </c>
    </row>
    <row r="78" spans="1:3" ht="19.5" hidden="1">
      <c r="A78" s="57">
        <f t="shared" si="1"/>
        <v>105601</v>
      </c>
      <c r="B78" s="57">
        <v>110100</v>
      </c>
      <c r="C78" s="50">
        <f t="shared" si="0"/>
        <v>6606</v>
      </c>
    </row>
    <row r="79" spans="1:3" ht="19.5" hidden="1">
      <c r="A79" s="57">
        <f t="shared" si="1"/>
        <v>110101</v>
      </c>
      <c r="B79" s="57">
        <v>115500</v>
      </c>
      <c r="C79" s="50">
        <f t="shared" si="0"/>
        <v>6930</v>
      </c>
    </row>
    <row r="80" spans="1:3" ht="19.5" hidden="1">
      <c r="A80" s="57">
        <f t="shared" si="1"/>
        <v>115501</v>
      </c>
      <c r="B80" s="57">
        <v>120900</v>
      </c>
      <c r="C80" s="50">
        <f t="shared" si="0"/>
        <v>7254</v>
      </c>
    </row>
    <row r="81" spans="1:3" ht="19.5" hidden="1">
      <c r="A81" s="57">
        <f t="shared" si="1"/>
        <v>120901</v>
      </c>
      <c r="B81" s="57">
        <v>126300</v>
      </c>
      <c r="C81" s="50">
        <f t="shared" si="0"/>
        <v>7578</v>
      </c>
    </row>
    <row r="82" spans="1:3" ht="19.5" hidden="1">
      <c r="A82" s="57">
        <f t="shared" si="1"/>
        <v>126301</v>
      </c>
      <c r="B82" s="57">
        <v>131700</v>
      </c>
      <c r="C82" s="50">
        <f t="shared" si="0"/>
        <v>7902</v>
      </c>
    </row>
    <row r="83" spans="1:3" ht="19.5" hidden="1">
      <c r="A83" s="57">
        <f t="shared" si="1"/>
        <v>131701</v>
      </c>
      <c r="B83" s="57">
        <v>137100</v>
      </c>
      <c r="C83" s="50">
        <f t="shared" si="0"/>
        <v>8226</v>
      </c>
    </row>
    <row r="84" spans="1:3" ht="19.5" hidden="1">
      <c r="A84" s="57">
        <f t="shared" si="1"/>
        <v>137101</v>
      </c>
      <c r="B84" s="57">
        <v>142500</v>
      </c>
      <c r="C84" s="50">
        <f t="shared" si="0"/>
        <v>8550</v>
      </c>
    </row>
    <row r="85" spans="1:3" ht="19.5" hidden="1">
      <c r="A85" s="57">
        <f t="shared" si="1"/>
        <v>142501</v>
      </c>
      <c r="B85" s="57">
        <v>147900</v>
      </c>
      <c r="C85" s="50">
        <f t="shared" si="0"/>
        <v>8874</v>
      </c>
    </row>
    <row r="86" spans="1:3" ht="19.5" hidden="1">
      <c r="A86" s="57">
        <f t="shared" si="1"/>
        <v>147901</v>
      </c>
      <c r="B86" s="57">
        <v>150000</v>
      </c>
      <c r="C86" s="50">
        <f t="shared" si="0"/>
        <v>9000</v>
      </c>
    </row>
    <row r="87" ht="19.5" hidden="1"/>
  </sheetData>
  <sheetProtection password="DDF9" sheet="1"/>
  <mergeCells count="11">
    <mergeCell ref="A23:C23"/>
    <mergeCell ref="E5:F5"/>
    <mergeCell ref="E9:F9"/>
    <mergeCell ref="A9:B9"/>
    <mergeCell ref="C9:D9"/>
    <mergeCell ref="A10:F10"/>
    <mergeCell ref="A4:D4"/>
    <mergeCell ref="A5:B5"/>
    <mergeCell ref="C5:D5"/>
    <mergeCell ref="A1:F1"/>
    <mergeCell ref="D3:E3"/>
  </mergeCells>
  <dataValidations count="4">
    <dataValidation type="list" showInputMessage="1" showErrorMessage="1" error="請下拉選單！" sqref="B3">
      <formula1>$A$12:$A$13</formula1>
    </dataValidation>
    <dataValidation type="whole" operator="greaterThanOrEqual" allowBlank="1" showInputMessage="1" showErrorMessage="1" prompt="請輸入每月薪資" error="請輸入整數!" sqref="B2">
      <formula1>0</formula1>
    </dataValidation>
    <dataValidation type="list" showInputMessage="1" showErrorMessage="1" error="請下拉選單！" sqref="D3:E3">
      <formula1>$E$12:$E$14</formula1>
    </dataValidation>
    <dataValidation allowBlank="1" showInputMessage="1" showErrorMessage="1" error="請下拉選單！" sqref="D2"/>
  </dataValidations>
  <hyperlinks>
    <hyperlink ref="A9:B9" location="勞保保額分級分攤表!A1" display="勞保保額分級分攤表"/>
    <hyperlink ref="C9:D9" location="健保保額分級分攤表!A1" display="健保保額分級分攤表"/>
    <hyperlink ref="E9:F9" location="勞工退休金月提繳工資分級表!A1" display="勞工退休金月提繳工資分級表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M10" sqref="M10"/>
    </sheetView>
  </sheetViews>
  <sheetFormatPr defaultColWidth="9.00390625" defaultRowHeight="16.5"/>
  <cols>
    <col min="1" max="1" width="0.37109375" style="10" customWidth="1"/>
    <col min="2" max="2" width="13.875" style="18" customWidth="1"/>
    <col min="3" max="8" width="10.625" style="10" customWidth="1"/>
    <col min="9" max="16384" width="9.00390625" style="10" customWidth="1"/>
  </cols>
  <sheetData>
    <row r="1" spans="2:8" s="2" customFormat="1" ht="24" customHeight="1">
      <c r="B1" s="146" t="s">
        <v>0</v>
      </c>
      <c r="C1" s="141" t="s">
        <v>4</v>
      </c>
      <c r="D1" s="142"/>
      <c r="E1" s="143" t="s">
        <v>3</v>
      </c>
      <c r="F1" s="144"/>
      <c r="G1" s="144"/>
      <c r="H1" s="145"/>
    </row>
    <row r="2" spans="2:8" s="2" customFormat="1" ht="25.5" customHeight="1" thickBot="1">
      <c r="B2" s="147"/>
      <c r="C2" s="28" t="s">
        <v>6</v>
      </c>
      <c r="D2" s="3" t="s">
        <v>1</v>
      </c>
      <c r="E2" s="29" t="s">
        <v>7</v>
      </c>
      <c r="F2" s="4" t="s">
        <v>1</v>
      </c>
      <c r="G2" s="21" t="s">
        <v>5</v>
      </c>
      <c r="H2" s="5" t="s">
        <v>2</v>
      </c>
    </row>
    <row r="3" spans="1:8" s="2" customFormat="1" ht="25.5" customHeight="1" hidden="1" thickBot="1">
      <c r="A3" s="2">
        <v>0</v>
      </c>
      <c r="B3" s="32">
        <v>0</v>
      </c>
      <c r="C3" s="33"/>
      <c r="D3" s="34"/>
      <c r="E3" s="35"/>
      <c r="F3" s="36"/>
      <c r="G3" s="37"/>
      <c r="H3" s="38"/>
    </row>
    <row r="4" spans="1:8" ht="19.5" customHeight="1">
      <c r="A4" s="10">
        <v>1</v>
      </c>
      <c r="B4" s="6">
        <v>11100</v>
      </c>
      <c r="C4" s="25">
        <f>ROUND(B4*9.5%*20%,0)</f>
        <v>211</v>
      </c>
      <c r="D4" s="7">
        <f aca="true" t="shared" si="0" ref="D4:D9">ROUND(B4*1%*20%,0)</f>
        <v>22</v>
      </c>
      <c r="E4" s="25">
        <f>ROUND(B4*9.5%*70%,0)</f>
        <v>738</v>
      </c>
      <c r="F4" s="8">
        <f aca="true" t="shared" si="1" ref="F4:F9">ROUND(B4*1%*70%,0)</f>
        <v>78</v>
      </c>
      <c r="G4" s="22">
        <f>ROUND(B4*0.1%,0)</f>
        <v>11</v>
      </c>
      <c r="H4" s="9">
        <f aca="true" t="shared" si="2" ref="H4:H9">ROUND(B4*0.025%,0)</f>
        <v>3</v>
      </c>
    </row>
    <row r="5" spans="1:8" ht="19.5" customHeight="1">
      <c r="A5" s="31">
        <f>B4+1</f>
        <v>11101</v>
      </c>
      <c r="B5" s="11">
        <v>12540</v>
      </c>
      <c r="C5" s="26">
        <f>ROUND(B5*9.5%*20%,0)</f>
        <v>238</v>
      </c>
      <c r="D5" s="12">
        <f t="shared" si="0"/>
        <v>25</v>
      </c>
      <c r="E5" s="26">
        <f>ROUND(B5*9.5%*70%,0)</f>
        <v>834</v>
      </c>
      <c r="F5" s="13">
        <f t="shared" si="1"/>
        <v>88</v>
      </c>
      <c r="G5" s="23">
        <f>ROUND(B5*0.1%,0)</f>
        <v>13</v>
      </c>
      <c r="H5" s="14">
        <f t="shared" si="2"/>
        <v>3</v>
      </c>
    </row>
    <row r="6" spans="1:8" ht="19.5" customHeight="1">
      <c r="A6" s="31">
        <f>B5+1</f>
        <v>12541</v>
      </c>
      <c r="B6" s="11">
        <v>13500</v>
      </c>
      <c r="C6" s="26">
        <f aca="true" t="shared" si="3" ref="C6:C29">ROUND(B6*9.5%*20%,0)</f>
        <v>257</v>
      </c>
      <c r="D6" s="12">
        <f t="shared" si="0"/>
        <v>27</v>
      </c>
      <c r="E6" s="26">
        <f aca="true" t="shared" si="4" ref="E6:E29">ROUND(B6*9.5%*70%,0)</f>
        <v>898</v>
      </c>
      <c r="F6" s="13">
        <f t="shared" si="1"/>
        <v>95</v>
      </c>
      <c r="G6" s="23">
        <f aca="true" t="shared" si="5" ref="G6:G29">ROUND(B6*0.1%,0)</f>
        <v>14</v>
      </c>
      <c r="H6" s="14">
        <f t="shared" si="2"/>
        <v>3</v>
      </c>
    </row>
    <row r="7" spans="1:8" ht="19.5" customHeight="1">
      <c r="A7" s="31">
        <f>B6+1</f>
        <v>13501</v>
      </c>
      <c r="B7" s="11">
        <v>15840</v>
      </c>
      <c r="C7" s="26">
        <f t="shared" si="3"/>
        <v>301</v>
      </c>
      <c r="D7" s="12">
        <f t="shared" si="0"/>
        <v>32</v>
      </c>
      <c r="E7" s="26">
        <f t="shared" si="4"/>
        <v>1053</v>
      </c>
      <c r="F7" s="13">
        <f t="shared" si="1"/>
        <v>111</v>
      </c>
      <c r="G7" s="23">
        <f t="shared" si="5"/>
        <v>16</v>
      </c>
      <c r="H7" s="14">
        <f t="shared" si="2"/>
        <v>4</v>
      </c>
    </row>
    <row r="8" spans="1:8" ht="19.5" customHeight="1">
      <c r="A8" s="31">
        <f aca="true" t="shared" si="6" ref="A8:A28">B7+1</f>
        <v>15841</v>
      </c>
      <c r="B8" s="11">
        <v>16500</v>
      </c>
      <c r="C8" s="26">
        <f t="shared" si="3"/>
        <v>314</v>
      </c>
      <c r="D8" s="104">
        <f t="shared" si="0"/>
        <v>33</v>
      </c>
      <c r="E8" s="26">
        <f t="shared" si="4"/>
        <v>1097</v>
      </c>
      <c r="F8" s="13">
        <f t="shared" si="1"/>
        <v>116</v>
      </c>
      <c r="G8" s="23">
        <f t="shared" si="5"/>
        <v>17</v>
      </c>
      <c r="H8" s="14">
        <f t="shared" si="2"/>
        <v>4</v>
      </c>
    </row>
    <row r="9" spans="1:8" ht="19.5" customHeight="1">
      <c r="A9" s="31">
        <f t="shared" si="6"/>
        <v>16501</v>
      </c>
      <c r="B9" s="11">
        <v>17280</v>
      </c>
      <c r="C9" s="26">
        <f t="shared" si="3"/>
        <v>328</v>
      </c>
      <c r="D9" s="103">
        <f t="shared" si="0"/>
        <v>35</v>
      </c>
      <c r="E9" s="26">
        <f t="shared" si="4"/>
        <v>1149</v>
      </c>
      <c r="F9" s="13">
        <f t="shared" si="1"/>
        <v>121</v>
      </c>
      <c r="G9" s="23">
        <f t="shared" si="5"/>
        <v>17</v>
      </c>
      <c r="H9" s="14">
        <f t="shared" si="2"/>
        <v>4</v>
      </c>
    </row>
    <row r="10" spans="1:8" ht="19.5" customHeight="1">
      <c r="A10" s="31">
        <f t="shared" si="6"/>
        <v>17281</v>
      </c>
      <c r="B10" s="11">
        <v>17880</v>
      </c>
      <c r="C10" s="26">
        <f t="shared" si="3"/>
        <v>340</v>
      </c>
      <c r="D10" s="12">
        <f aca="true" t="shared" si="7" ref="D10:D29">ROUND(B10*1%*20%,0)</f>
        <v>36</v>
      </c>
      <c r="E10" s="26">
        <f t="shared" si="4"/>
        <v>1189</v>
      </c>
      <c r="F10" s="13">
        <f aca="true" t="shared" si="8" ref="F10:F29">ROUND(B10*1%*70%,0)</f>
        <v>125</v>
      </c>
      <c r="G10" s="23">
        <f t="shared" si="5"/>
        <v>18</v>
      </c>
      <c r="H10" s="14">
        <f aca="true" t="shared" si="9" ref="H10:H29">ROUND(B10*0.025%,0)</f>
        <v>4</v>
      </c>
    </row>
    <row r="11" spans="1:8" ht="19.5" customHeight="1">
      <c r="A11" s="31">
        <f>B10+1</f>
        <v>17881</v>
      </c>
      <c r="B11" s="11">
        <v>19047</v>
      </c>
      <c r="C11" s="26">
        <f t="shared" si="3"/>
        <v>362</v>
      </c>
      <c r="D11" s="12">
        <f t="shared" si="7"/>
        <v>38</v>
      </c>
      <c r="E11" s="26">
        <f t="shared" si="4"/>
        <v>1267</v>
      </c>
      <c r="F11" s="13">
        <f t="shared" si="8"/>
        <v>133</v>
      </c>
      <c r="G11" s="23">
        <f t="shared" si="5"/>
        <v>19</v>
      </c>
      <c r="H11" s="14">
        <f t="shared" si="9"/>
        <v>5</v>
      </c>
    </row>
    <row r="12" spans="1:8" ht="19.5" customHeight="1">
      <c r="A12" s="31">
        <f>B11+1</f>
        <v>19048</v>
      </c>
      <c r="B12" s="11">
        <v>20008</v>
      </c>
      <c r="C12" s="26">
        <f>ROUND(B12*9.5%*20%,0)</f>
        <v>380</v>
      </c>
      <c r="D12" s="12">
        <f>ROUND(B12*1%*20%,0)</f>
        <v>40</v>
      </c>
      <c r="E12" s="26">
        <f>ROUND(B12*9.5%*70%,0)</f>
        <v>1331</v>
      </c>
      <c r="F12" s="13">
        <f>ROUND(B12*1%*70%,0)</f>
        <v>140</v>
      </c>
      <c r="G12" s="23">
        <f t="shared" si="5"/>
        <v>20</v>
      </c>
      <c r="H12" s="14">
        <f>ROUND(B12*0.025%,0)</f>
        <v>5</v>
      </c>
    </row>
    <row r="13" spans="1:8" ht="19.5" customHeight="1">
      <c r="A13" s="31">
        <v>20009</v>
      </c>
      <c r="B13" s="11">
        <v>21009</v>
      </c>
      <c r="C13" s="26">
        <f t="shared" si="3"/>
        <v>399</v>
      </c>
      <c r="D13" s="12">
        <f t="shared" si="7"/>
        <v>42</v>
      </c>
      <c r="E13" s="26">
        <f t="shared" si="4"/>
        <v>1397</v>
      </c>
      <c r="F13" s="13">
        <f t="shared" si="8"/>
        <v>147</v>
      </c>
      <c r="G13" s="23">
        <f t="shared" si="5"/>
        <v>21</v>
      </c>
      <c r="H13" s="14">
        <f t="shared" si="9"/>
        <v>5</v>
      </c>
    </row>
    <row r="14" spans="1:8" ht="19.5" customHeight="1">
      <c r="A14" s="31">
        <v>21010</v>
      </c>
      <c r="B14" s="11">
        <v>21900</v>
      </c>
      <c r="C14" s="26">
        <f t="shared" si="3"/>
        <v>416</v>
      </c>
      <c r="D14" s="103">
        <f t="shared" si="7"/>
        <v>44</v>
      </c>
      <c r="E14" s="26">
        <f t="shared" si="4"/>
        <v>1456</v>
      </c>
      <c r="F14" s="13">
        <f t="shared" si="8"/>
        <v>153</v>
      </c>
      <c r="G14" s="23">
        <f t="shared" si="5"/>
        <v>22</v>
      </c>
      <c r="H14" s="14">
        <f t="shared" si="9"/>
        <v>5</v>
      </c>
    </row>
    <row r="15" spans="1:8" ht="19.5" customHeight="1">
      <c r="A15" s="31">
        <f t="shared" si="6"/>
        <v>21901</v>
      </c>
      <c r="B15" s="11">
        <v>22800</v>
      </c>
      <c r="C15" s="26">
        <f t="shared" si="3"/>
        <v>433</v>
      </c>
      <c r="D15" s="12">
        <f t="shared" si="7"/>
        <v>46</v>
      </c>
      <c r="E15" s="26">
        <f t="shared" si="4"/>
        <v>1516</v>
      </c>
      <c r="F15" s="13">
        <f t="shared" si="8"/>
        <v>160</v>
      </c>
      <c r="G15" s="23">
        <f t="shared" si="5"/>
        <v>23</v>
      </c>
      <c r="H15" s="14">
        <f t="shared" si="9"/>
        <v>6</v>
      </c>
    </row>
    <row r="16" spans="1:8" ht="19.5" customHeight="1">
      <c r="A16" s="31">
        <f t="shared" si="6"/>
        <v>22801</v>
      </c>
      <c r="B16" s="11">
        <v>24000</v>
      </c>
      <c r="C16" s="26">
        <f t="shared" si="3"/>
        <v>456</v>
      </c>
      <c r="D16" s="12">
        <f t="shared" si="7"/>
        <v>48</v>
      </c>
      <c r="E16" s="26">
        <f t="shared" si="4"/>
        <v>1596</v>
      </c>
      <c r="F16" s="13">
        <f t="shared" si="8"/>
        <v>168</v>
      </c>
      <c r="G16" s="23">
        <f t="shared" si="5"/>
        <v>24</v>
      </c>
      <c r="H16" s="14">
        <f t="shared" si="9"/>
        <v>6</v>
      </c>
    </row>
    <row r="17" spans="1:8" ht="19.5" customHeight="1">
      <c r="A17" s="31">
        <f t="shared" si="6"/>
        <v>24001</v>
      </c>
      <c r="B17" s="11">
        <v>25200</v>
      </c>
      <c r="C17" s="26">
        <f t="shared" si="3"/>
        <v>479</v>
      </c>
      <c r="D17" s="12">
        <f t="shared" si="7"/>
        <v>50</v>
      </c>
      <c r="E17" s="26">
        <f t="shared" si="4"/>
        <v>1676</v>
      </c>
      <c r="F17" s="13">
        <f t="shared" si="8"/>
        <v>176</v>
      </c>
      <c r="G17" s="23">
        <f t="shared" si="5"/>
        <v>25</v>
      </c>
      <c r="H17" s="14">
        <f t="shared" si="9"/>
        <v>6</v>
      </c>
    </row>
    <row r="18" spans="1:8" ht="19.5" customHeight="1">
      <c r="A18" s="31">
        <f t="shared" si="6"/>
        <v>25201</v>
      </c>
      <c r="B18" s="11">
        <v>26400</v>
      </c>
      <c r="C18" s="26">
        <f t="shared" si="3"/>
        <v>502</v>
      </c>
      <c r="D18" s="12">
        <f t="shared" si="7"/>
        <v>53</v>
      </c>
      <c r="E18" s="26">
        <f t="shared" si="4"/>
        <v>1756</v>
      </c>
      <c r="F18" s="13">
        <f t="shared" si="8"/>
        <v>185</v>
      </c>
      <c r="G18" s="23">
        <f t="shared" si="5"/>
        <v>26</v>
      </c>
      <c r="H18" s="14">
        <f t="shared" si="9"/>
        <v>7</v>
      </c>
    </row>
    <row r="19" spans="1:8" ht="19.5" customHeight="1">
      <c r="A19" s="31">
        <f t="shared" si="6"/>
        <v>26401</v>
      </c>
      <c r="B19" s="11">
        <v>27600</v>
      </c>
      <c r="C19" s="26">
        <f t="shared" si="3"/>
        <v>524</v>
      </c>
      <c r="D19" s="12">
        <f t="shared" si="7"/>
        <v>55</v>
      </c>
      <c r="E19" s="26">
        <f t="shared" si="4"/>
        <v>1835</v>
      </c>
      <c r="F19" s="13">
        <f t="shared" si="8"/>
        <v>193</v>
      </c>
      <c r="G19" s="23">
        <f t="shared" si="5"/>
        <v>28</v>
      </c>
      <c r="H19" s="14">
        <f t="shared" si="9"/>
        <v>7</v>
      </c>
    </row>
    <row r="20" spans="1:8" ht="19.5" customHeight="1">
      <c r="A20" s="31">
        <f t="shared" si="6"/>
        <v>27601</v>
      </c>
      <c r="B20" s="11">
        <v>28800</v>
      </c>
      <c r="C20" s="26">
        <f t="shared" si="3"/>
        <v>547</v>
      </c>
      <c r="D20" s="12">
        <f t="shared" si="7"/>
        <v>58</v>
      </c>
      <c r="E20" s="26">
        <f t="shared" si="4"/>
        <v>1915</v>
      </c>
      <c r="F20" s="13">
        <f t="shared" si="8"/>
        <v>202</v>
      </c>
      <c r="G20" s="23">
        <f t="shared" si="5"/>
        <v>29</v>
      </c>
      <c r="H20" s="14">
        <f t="shared" si="9"/>
        <v>7</v>
      </c>
    </row>
    <row r="21" spans="1:8" ht="19.5" customHeight="1">
      <c r="A21" s="31">
        <f t="shared" si="6"/>
        <v>28801</v>
      </c>
      <c r="B21" s="11">
        <v>30300</v>
      </c>
      <c r="C21" s="26">
        <f t="shared" si="3"/>
        <v>576</v>
      </c>
      <c r="D21" s="12">
        <f t="shared" si="7"/>
        <v>61</v>
      </c>
      <c r="E21" s="26">
        <f t="shared" si="4"/>
        <v>2015</v>
      </c>
      <c r="F21" s="13">
        <f t="shared" si="8"/>
        <v>212</v>
      </c>
      <c r="G21" s="23">
        <f t="shared" si="5"/>
        <v>30</v>
      </c>
      <c r="H21" s="14">
        <f t="shared" si="9"/>
        <v>8</v>
      </c>
    </row>
    <row r="22" spans="1:8" ht="19.5" customHeight="1">
      <c r="A22" s="31">
        <f t="shared" si="6"/>
        <v>30301</v>
      </c>
      <c r="B22" s="11">
        <v>31800</v>
      </c>
      <c r="C22" s="26">
        <f t="shared" si="3"/>
        <v>604</v>
      </c>
      <c r="D22" s="12">
        <f t="shared" si="7"/>
        <v>64</v>
      </c>
      <c r="E22" s="26">
        <f t="shared" si="4"/>
        <v>2115</v>
      </c>
      <c r="F22" s="13">
        <f t="shared" si="8"/>
        <v>223</v>
      </c>
      <c r="G22" s="23">
        <f t="shared" si="5"/>
        <v>32</v>
      </c>
      <c r="H22" s="14">
        <f t="shared" si="9"/>
        <v>8</v>
      </c>
    </row>
    <row r="23" spans="1:8" ht="19.5" customHeight="1">
      <c r="A23" s="31">
        <f t="shared" si="6"/>
        <v>31801</v>
      </c>
      <c r="B23" s="11">
        <v>33300</v>
      </c>
      <c r="C23" s="26">
        <f t="shared" si="3"/>
        <v>633</v>
      </c>
      <c r="D23" s="12">
        <f t="shared" si="7"/>
        <v>67</v>
      </c>
      <c r="E23" s="26">
        <f t="shared" si="4"/>
        <v>2214</v>
      </c>
      <c r="F23" s="13">
        <f t="shared" si="8"/>
        <v>233</v>
      </c>
      <c r="G23" s="23">
        <f t="shared" si="5"/>
        <v>33</v>
      </c>
      <c r="H23" s="14">
        <f t="shared" si="9"/>
        <v>8</v>
      </c>
    </row>
    <row r="24" spans="1:8" ht="19.5" customHeight="1">
      <c r="A24" s="31">
        <f t="shared" si="6"/>
        <v>33301</v>
      </c>
      <c r="B24" s="11">
        <v>34800</v>
      </c>
      <c r="C24" s="26">
        <f t="shared" si="3"/>
        <v>661</v>
      </c>
      <c r="D24" s="12">
        <f t="shared" si="7"/>
        <v>70</v>
      </c>
      <c r="E24" s="26">
        <f t="shared" si="4"/>
        <v>2314</v>
      </c>
      <c r="F24" s="13">
        <f t="shared" si="8"/>
        <v>244</v>
      </c>
      <c r="G24" s="23">
        <f t="shared" si="5"/>
        <v>35</v>
      </c>
      <c r="H24" s="14">
        <f t="shared" si="9"/>
        <v>9</v>
      </c>
    </row>
    <row r="25" spans="1:8" ht="19.5" customHeight="1">
      <c r="A25" s="31">
        <f t="shared" si="6"/>
        <v>34801</v>
      </c>
      <c r="B25" s="11">
        <v>36300</v>
      </c>
      <c r="C25" s="26">
        <f t="shared" si="3"/>
        <v>690</v>
      </c>
      <c r="D25" s="12">
        <f t="shared" si="7"/>
        <v>73</v>
      </c>
      <c r="E25" s="26">
        <f t="shared" si="4"/>
        <v>2414</v>
      </c>
      <c r="F25" s="13">
        <f t="shared" si="8"/>
        <v>254</v>
      </c>
      <c r="G25" s="23">
        <f t="shared" si="5"/>
        <v>36</v>
      </c>
      <c r="H25" s="14">
        <f t="shared" si="9"/>
        <v>9</v>
      </c>
    </row>
    <row r="26" spans="1:8" ht="19.5" customHeight="1">
      <c r="A26" s="31">
        <f t="shared" si="6"/>
        <v>36301</v>
      </c>
      <c r="B26" s="11">
        <v>38200</v>
      </c>
      <c r="C26" s="26">
        <f t="shared" si="3"/>
        <v>726</v>
      </c>
      <c r="D26" s="12">
        <f t="shared" si="7"/>
        <v>76</v>
      </c>
      <c r="E26" s="26">
        <f t="shared" si="4"/>
        <v>2540</v>
      </c>
      <c r="F26" s="13">
        <f t="shared" si="8"/>
        <v>267</v>
      </c>
      <c r="G26" s="23">
        <f t="shared" si="5"/>
        <v>38</v>
      </c>
      <c r="H26" s="14">
        <f t="shared" si="9"/>
        <v>10</v>
      </c>
    </row>
    <row r="27" spans="1:8" ht="19.5" customHeight="1">
      <c r="A27" s="31">
        <f t="shared" si="6"/>
        <v>38201</v>
      </c>
      <c r="B27" s="11">
        <v>40100</v>
      </c>
      <c r="C27" s="26">
        <f t="shared" si="3"/>
        <v>762</v>
      </c>
      <c r="D27" s="12">
        <f t="shared" si="7"/>
        <v>80</v>
      </c>
      <c r="E27" s="26">
        <f t="shared" si="4"/>
        <v>2667</v>
      </c>
      <c r="F27" s="13">
        <f t="shared" si="8"/>
        <v>281</v>
      </c>
      <c r="G27" s="23">
        <f t="shared" si="5"/>
        <v>40</v>
      </c>
      <c r="H27" s="14">
        <f t="shared" si="9"/>
        <v>10</v>
      </c>
    </row>
    <row r="28" spans="1:8" ht="19.5" customHeight="1">
      <c r="A28" s="31">
        <f t="shared" si="6"/>
        <v>40101</v>
      </c>
      <c r="B28" s="11">
        <v>42000</v>
      </c>
      <c r="C28" s="26">
        <f t="shared" si="3"/>
        <v>798</v>
      </c>
      <c r="D28" s="12">
        <f t="shared" si="7"/>
        <v>84</v>
      </c>
      <c r="E28" s="26">
        <f t="shared" si="4"/>
        <v>2793</v>
      </c>
      <c r="F28" s="13">
        <f t="shared" si="8"/>
        <v>294</v>
      </c>
      <c r="G28" s="23">
        <f t="shared" si="5"/>
        <v>42</v>
      </c>
      <c r="H28" s="14">
        <f t="shared" si="9"/>
        <v>11</v>
      </c>
    </row>
    <row r="29" spans="1:8" ht="19.5" customHeight="1">
      <c r="A29" s="31">
        <v>42001</v>
      </c>
      <c r="B29" s="112">
        <v>43900</v>
      </c>
      <c r="C29" s="26">
        <f t="shared" si="3"/>
        <v>834</v>
      </c>
      <c r="D29" s="115">
        <f t="shared" si="7"/>
        <v>88</v>
      </c>
      <c r="E29" s="26">
        <f t="shared" si="4"/>
        <v>2919</v>
      </c>
      <c r="F29" s="113">
        <f t="shared" si="8"/>
        <v>307</v>
      </c>
      <c r="G29" s="23">
        <f t="shared" si="5"/>
        <v>44</v>
      </c>
      <c r="H29" s="114">
        <f t="shared" si="9"/>
        <v>11</v>
      </c>
    </row>
    <row r="30" spans="1:8" ht="19.5" customHeight="1" thickBot="1">
      <c r="A30" s="31">
        <v>43901</v>
      </c>
      <c r="B30" s="15">
        <v>45800</v>
      </c>
      <c r="C30" s="27">
        <f>ROUND(B30*9.5%*20%,0)</f>
        <v>870</v>
      </c>
      <c r="D30" s="116">
        <f>ROUND(B30*1%*20%,0)</f>
        <v>92</v>
      </c>
      <c r="E30" s="27">
        <f>ROUND(B30*9.5%*70%,0)</f>
        <v>3046</v>
      </c>
      <c r="F30" s="16">
        <f>ROUND(B30*1%*70%,0)</f>
        <v>321</v>
      </c>
      <c r="G30" s="24">
        <f>ROUND(B30*0.1%,0)</f>
        <v>46</v>
      </c>
      <c r="H30" s="17">
        <f>ROUND(B30*0.025%,0)</f>
        <v>11</v>
      </c>
    </row>
    <row r="31" spans="3:4" ht="16.5">
      <c r="C31" s="105"/>
      <c r="D31" s="18"/>
    </row>
    <row r="32" spans="2:4" ht="16.5">
      <c r="B32" s="30" t="s">
        <v>222</v>
      </c>
      <c r="C32" s="18"/>
      <c r="D32" s="18"/>
    </row>
    <row r="33" spans="2:4" ht="16.5">
      <c r="B33" s="19" t="s">
        <v>220</v>
      </c>
      <c r="C33" s="20"/>
      <c r="D33" s="20"/>
    </row>
    <row r="34" spans="2:6" ht="16.5">
      <c r="B34" s="19" t="s">
        <v>10</v>
      </c>
      <c r="C34" s="20"/>
      <c r="D34" s="20"/>
      <c r="F34" s="1"/>
    </row>
    <row r="35" spans="2:4" ht="16.5">
      <c r="B35" s="19" t="s">
        <v>221</v>
      </c>
      <c r="C35" s="20"/>
      <c r="D35" s="20"/>
    </row>
    <row r="36" spans="2:4" ht="16.5">
      <c r="B36" s="19" t="s">
        <v>200</v>
      </c>
      <c r="C36" s="20"/>
      <c r="D36" s="20"/>
    </row>
    <row r="37" spans="2:5" ht="16.5">
      <c r="B37" s="19" t="s">
        <v>234</v>
      </c>
      <c r="C37" s="20"/>
      <c r="D37" s="20"/>
      <c r="E37" s="1"/>
    </row>
    <row r="38" spans="2:4" ht="16.5">
      <c r="B38" s="19" t="s">
        <v>205</v>
      </c>
      <c r="C38" s="20"/>
      <c r="D38" s="20"/>
    </row>
    <row r="39" ht="16.5">
      <c r="B39" s="30" t="s">
        <v>218</v>
      </c>
    </row>
    <row r="40" ht="16.5">
      <c r="B40" s="30" t="s">
        <v>223</v>
      </c>
    </row>
    <row r="41" ht="16.5">
      <c r="B41" s="117" t="s">
        <v>224</v>
      </c>
    </row>
    <row r="42" ht="16.5">
      <c r="B42" s="118" t="s">
        <v>225</v>
      </c>
    </row>
  </sheetData>
  <sheetProtection password="DDF9" sheet="1"/>
  <mergeCells count="3">
    <mergeCell ref="C1:D1"/>
    <mergeCell ref="E1:H1"/>
    <mergeCell ref="B1:B2"/>
  </mergeCells>
  <printOptions horizontalCentered="1"/>
  <pageMargins left="0.5118110236220472" right="0.1968503937007874" top="0.984251968503937" bottom="0" header="0.5118110236220472" footer="0"/>
  <pageSetup horizontalDpi="300" verticalDpi="300" orientation="portrait" paperSize="9" r:id="rId1"/>
  <headerFooter alignWithMargins="0">
    <oddHeader>&amp;L
&amp;"標楷體,標準"&amp;11單位：元&amp;C&amp;"標楷體,標準"&amp;13 106年勞健保保費分攤表--勞保部分&amp;R&amp;"Times New Roman,標準"
&amp;11 106.01.01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pane ySplit="2" topLeftCell="A26" activePane="bottomLeft" state="frozen"/>
      <selection pane="topLeft" activeCell="B1" sqref="B1"/>
      <selection pane="bottomLeft" activeCell="L33" sqref="L33"/>
    </sheetView>
  </sheetViews>
  <sheetFormatPr defaultColWidth="9.00390625" defaultRowHeight="16.5"/>
  <cols>
    <col min="1" max="1" width="0.2421875" style="10" customWidth="1"/>
    <col min="2" max="2" width="5.75390625" style="18" customWidth="1"/>
    <col min="3" max="4" width="10.625" style="10" customWidth="1"/>
    <col min="5" max="5" width="9.25390625" style="10" customWidth="1"/>
    <col min="6" max="6" width="12.50390625" style="10" customWidth="1"/>
    <col min="7" max="7" width="11.375" style="61" customWidth="1"/>
    <col min="8" max="8" width="12.50390625" style="10" bestFit="1" customWidth="1"/>
    <col min="9" max="9" width="10.375" style="10" customWidth="1"/>
    <col min="10" max="16384" width="9.00390625" style="10" customWidth="1"/>
  </cols>
  <sheetData>
    <row r="1" spans="2:9" s="39" customFormat="1" ht="26.25" customHeight="1">
      <c r="B1" s="71"/>
      <c r="C1" s="72" t="s">
        <v>188</v>
      </c>
      <c r="D1" s="73"/>
      <c r="E1" s="73"/>
      <c r="F1" s="73"/>
      <c r="G1" s="73"/>
      <c r="H1" s="71"/>
      <c r="I1" s="71"/>
    </row>
    <row r="2" spans="2:9" s="39" customFormat="1" ht="16.5" customHeight="1" thickBot="1">
      <c r="B2" s="71"/>
      <c r="C2" s="73" t="s">
        <v>189</v>
      </c>
      <c r="D2" s="73"/>
      <c r="E2" s="73"/>
      <c r="F2" s="73"/>
      <c r="G2" s="73"/>
      <c r="H2" s="71"/>
      <c r="I2" s="74" t="s">
        <v>190</v>
      </c>
    </row>
    <row r="3" spans="2:9" s="39" customFormat="1" ht="12" customHeight="1">
      <c r="B3" s="148" t="s">
        <v>191</v>
      </c>
      <c r="C3" s="75"/>
      <c r="D3" s="150" t="s">
        <v>192</v>
      </c>
      <c r="E3" s="151"/>
      <c r="F3" s="151"/>
      <c r="G3" s="152"/>
      <c r="H3" s="153" t="s">
        <v>193</v>
      </c>
      <c r="I3" s="155" t="s">
        <v>194</v>
      </c>
    </row>
    <row r="4" spans="1:9" s="20" customFormat="1" ht="16.5" customHeight="1">
      <c r="A4" s="41"/>
      <c r="B4" s="149"/>
      <c r="C4" s="76" t="s">
        <v>113</v>
      </c>
      <c r="D4" s="77" t="s">
        <v>195</v>
      </c>
      <c r="E4" s="78" t="s">
        <v>196</v>
      </c>
      <c r="F4" s="79" t="s">
        <v>197</v>
      </c>
      <c r="G4" s="79" t="s">
        <v>198</v>
      </c>
      <c r="H4" s="154"/>
      <c r="I4" s="156"/>
    </row>
    <row r="5" spans="1:9" s="20" customFormat="1" ht="16.5" customHeight="1" hidden="1">
      <c r="A5" s="41">
        <v>0</v>
      </c>
      <c r="B5" s="97">
        <v>0</v>
      </c>
      <c r="C5" s="98">
        <v>0</v>
      </c>
      <c r="D5" s="99">
        <v>0</v>
      </c>
      <c r="E5" s="100">
        <v>0</v>
      </c>
      <c r="F5" s="100">
        <v>0</v>
      </c>
      <c r="G5" s="100">
        <v>0</v>
      </c>
      <c r="H5" s="101">
        <v>0</v>
      </c>
      <c r="I5" s="102">
        <v>0</v>
      </c>
    </row>
    <row r="6" spans="1:9" s="20" customFormat="1" ht="16.5" customHeight="1" hidden="1">
      <c r="A6" s="41">
        <f>C5+1</f>
        <v>1</v>
      </c>
      <c r="B6" s="80">
        <v>0</v>
      </c>
      <c r="C6" s="81">
        <v>0</v>
      </c>
      <c r="D6" s="85">
        <f>+ROUND(C6*0.0469*0.3,0)</f>
        <v>0</v>
      </c>
      <c r="E6" s="82">
        <f aca="true" t="shared" si="0" ref="E6:E22">+D6*2</f>
        <v>0</v>
      </c>
      <c r="F6" s="82">
        <f aca="true" t="shared" si="1" ref="F6:F57">+D6*3</f>
        <v>0</v>
      </c>
      <c r="G6" s="82">
        <f aca="true" t="shared" si="2" ref="G6:G57">+D6*4</f>
        <v>0</v>
      </c>
      <c r="H6" s="83">
        <f>+ROUND(C6*0.0469*0.6*1.61,0)</f>
        <v>0</v>
      </c>
      <c r="I6" s="84">
        <f>+ROUND(C6*0.0469*0.1*1.61,0)</f>
        <v>0</v>
      </c>
    </row>
    <row r="7" spans="1:9" s="20" customFormat="1" ht="16.5" customHeight="1" hidden="1">
      <c r="A7" s="41">
        <f aca="true" t="shared" si="3" ref="A7:A57">C6+1</f>
        <v>1</v>
      </c>
      <c r="B7" s="80">
        <v>0</v>
      </c>
      <c r="C7" s="81">
        <v>0</v>
      </c>
      <c r="D7" s="85">
        <f>+ROUND(C7*0.0469*0.3,0)</f>
        <v>0</v>
      </c>
      <c r="E7" s="82">
        <f t="shared" si="0"/>
        <v>0</v>
      </c>
      <c r="F7" s="82">
        <f t="shared" si="1"/>
        <v>0</v>
      </c>
      <c r="G7" s="82">
        <f t="shared" si="2"/>
        <v>0</v>
      </c>
      <c r="H7" s="83">
        <f>+ROUND(C7*0.0469*0.6*1.61,0)</f>
        <v>0</v>
      </c>
      <c r="I7" s="84">
        <f>+ROUND(C7*0.0469*0.1*1.61,0)</f>
        <v>0</v>
      </c>
    </row>
    <row r="8" spans="1:9" s="20" customFormat="1" ht="16.5" customHeight="1">
      <c r="A8" s="41">
        <f t="shared" si="3"/>
        <v>1</v>
      </c>
      <c r="B8" s="80">
        <v>1</v>
      </c>
      <c r="C8" s="81">
        <v>21009</v>
      </c>
      <c r="D8" s="85">
        <f aca="true" t="shared" si="4" ref="D8:D56">+ROUND(C8*0.0469*0.3,0)</f>
        <v>296</v>
      </c>
      <c r="E8" s="82">
        <f t="shared" si="0"/>
        <v>592</v>
      </c>
      <c r="F8" s="82">
        <f t="shared" si="1"/>
        <v>888</v>
      </c>
      <c r="G8" s="82">
        <f t="shared" si="2"/>
        <v>1184</v>
      </c>
      <c r="H8" s="83">
        <f aca="true" t="shared" si="5" ref="H8:H56">+ROUND(C8*0.0469*0.6*1.61,0)</f>
        <v>952</v>
      </c>
      <c r="I8" s="84">
        <f aca="true" t="shared" si="6" ref="I8:I56">+ROUND(C8*0.0469*0.1*1.61,0)</f>
        <v>159</v>
      </c>
    </row>
    <row r="9" spans="1:9" s="20" customFormat="1" ht="16.5" customHeight="1">
      <c r="A9" s="41">
        <f t="shared" si="3"/>
        <v>21010</v>
      </c>
      <c r="B9" s="80">
        <f aca="true" t="shared" si="7" ref="B9:B57">+B8+1</f>
        <v>2</v>
      </c>
      <c r="C9" s="81">
        <v>21900</v>
      </c>
      <c r="D9" s="85">
        <f t="shared" si="4"/>
        <v>308</v>
      </c>
      <c r="E9" s="82">
        <f t="shared" si="0"/>
        <v>616</v>
      </c>
      <c r="F9" s="82">
        <f t="shared" si="1"/>
        <v>924</v>
      </c>
      <c r="G9" s="82">
        <f t="shared" si="2"/>
        <v>1232</v>
      </c>
      <c r="H9" s="83">
        <f t="shared" si="5"/>
        <v>992</v>
      </c>
      <c r="I9" s="84">
        <f t="shared" si="6"/>
        <v>165</v>
      </c>
    </row>
    <row r="10" spans="1:9" s="20" customFormat="1" ht="16.5" customHeight="1">
      <c r="A10" s="41">
        <f t="shared" si="3"/>
        <v>21901</v>
      </c>
      <c r="B10" s="86">
        <f t="shared" si="7"/>
        <v>3</v>
      </c>
      <c r="C10" s="87">
        <v>22800</v>
      </c>
      <c r="D10" s="88">
        <f t="shared" si="4"/>
        <v>321</v>
      </c>
      <c r="E10" s="89">
        <f t="shared" si="0"/>
        <v>642</v>
      </c>
      <c r="F10" s="88">
        <f t="shared" si="1"/>
        <v>963</v>
      </c>
      <c r="G10" s="88">
        <f t="shared" si="2"/>
        <v>1284</v>
      </c>
      <c r="H10" s="106">
        <f t="shared" si="5"/>
        <v>1033</v>
      </c>
      <c r="I10" s="90">
        <f t="shared" si="6"/>
        <v>172</v>
      </c>
    </row>
    <row r="11" spans="1:9" s="20" customFormat="1" ht="16.5" customHeight="1">
      <c r="A11" s="41">
        <f t="shared" si="3"/>
        <v>22801</v>
      </c>
      <c r="B11" s="80">
        <f t="shared" si="7"/>
        <v>4</v>
      </c>
      <c r="C11" s="81">
        <v>24000</v>
      </c>
      <c r="D11" s="85">
        <f t="shared" si="4"/>
        <v>338</v>
      </c>
      <c r="E11" s="82">
        <f t="shared" si="0"/>
        <v>676</v>
      </c>
      <c r="F11" s="82">
        <f t="shared" si="1"/>
        <v>1014</v>
      </c>
      <c r="G11" s="111">
        <f t="shared" si="2"/>
        <v>1352</v>
      </c>
      <c r="H11" s="83">
        <f t="shared" si="5"/>
        <v>1087</v>
      </c>
      <c r="I11" s="84">
        <f t="shared" si="6"/>
        <v>181</v>
      </c>
    </row>
    <row r="12" spans="1:9" s="20" customFormat="1" ht="16.5" customHeight="1">
      <c r="A12" s="41">
        <f t="shared" si="3"/>
        <v>24001</v>
      </c>
      <c r="B12" s="80">
        <f t="shared" si="7"/>
        <v>5</v>
      </c>
      <c r="C12" s="81">
        <v>25200</v>
      </c>
      <c r="D12" s="85">
        <f t="shared" si="4"/>
        <v>355</v>
      </c>
      <c r="E12" s="82">
        <f t="shared" si="0"/>
        <v>710</v>
      </c>
      <c r="F12" s="82">
        <f t="shared" si="1"/>
        <v>1065</v>
      </c>
      <c r="G12" s="85">
        <f t="shared" si="2"/>
        <v>1420</v>
      </c>
      <c r="H12" s="83">
        <f t="shared" si="5"/>
        <v>1142</v>
      </c>
      <c r="I12" s="84">
        <f t="shared" si="6"/>
        <v>190</v>
      </c>
    </row>
    <row r="13" spans="1:9" s="20" customFormat="1" ht="16.5" customHeight="1">
      <c r="A13" s="41">
        <f t="shared" si="3"/>
        <v>25201</v>
      </c>
      <c r="B13" s="80">
        <f t="shared" si="7"/>
        <v>6</v>
      </c>
      <c r="C13" s="81">
        <v>26400</v>
      </c>
      <c r="D13" s="85">
        <f t="shared" si="4"/>
        <v>371</v>
      </c>
      <c r="E13" s="82">
        <f t="shared" si="0"/>
        <v>742</v>
      </c>
      <c r="F13" s="82">
        <f t="shared" si="1"/>
        <v>1113</v>
      </c>
      <c r="G13" s="85">
        <f t="shared" si="2"/>
        <v>1484</v>
      </c>
      <c r="H13" s="83">
        <f t="shared" si="5"/>
        <v>1196</v>
      </c>
      <c r="I13" s="84">
        <f t="shared" si="6"/>
        <v>199</v>
      </c>
    </row>
    <row r="14" spans="1:9" s="20" customFormat="1" ht="16.5" customHeight="1">
      <c r="A14" s="41">
        <f t="shared" si="3"/>
        <v>26401</v>
      </c>
      <c r="B14" s="80">
        <f t="shared" si="7"/>
        <v>7</v>
      </c>
      <c r="C14" s="81">
        <v>27600</v>
      </c>
      <c r="D14" s="85">
        <f t="shared" si="4"/>
        <v>388</v>
      </c>
      <c r="E14" s="82">
        <f t="shared" si="0"/>
        <v>776</v>
      </c>
      <c r="F14" s="82">
        <f t="shared" si="1"/>
        <v>1164</v>
      </c>
      <c r="G14" s="85">
        <f t="shared" si="2"/>
        <v>1552</v>
      </c>
      <c r="H14" s="83">
        <f t="shared" si="5"/>
        <v>1250</v>
      </c>
      <c r="I14" s="84">
        <f t="shared" si="6"/>
        <v>208</v>
      </c>
    </row>
    <row r="15" spans="1:9" s="20" customFormat="1" ht="16.5" customHeight="1">
      <c r="A15" s="41">
        <f t="shared" si="3"/>
        <v>27601</v>
      </c>
      <c r="B15" s="86">
        <f t="shared" si="7"/>
        <v>8</v>
      </c>
      <c r="C15" s="87">
        <v>28800</v>
      </c>
      <c r="D15" s="88">
        <f t="shared" si="4"/>
        <v>405</v>
      </c>
      <c r="E15" s="89">
        <f t="shared" si="0"/>
        <v>810</v>
      </c>
      <c r="F15" s="89">
        <f t="shared" si="1"/>
        <v>1215</v>
      </c>
      <c r="G15" s="88">
        <f t="shared" si="2"/>
        <v>1620</v>
      </c>
      <c r="H15" s="110">
        <f t="shared" si="5"/>
        <v>1305</v>
      </c>
      <c r="I15" s="90">
        <f t="shared" si="6"/>
        <v>217</v>
      </c>
    </row>
    <row r="16" spans="1:9" s="20" customFormat="1" ht="16.5" customHeight="1">
      <c r="A16" s="41">
        <f t="shared" si="3"/>
        <v>28801</v>
      </c>
      <c r="B16" s="80">
        <f t="shared" si="7"/>
        <v>9</v>
      </c>
      <c r="C16" s="81">
        <v>30300</v>
      </c>
      <c r="D16" s="85">
        <f t="shared" si="4"/>
        <v>426</v>
      </c>
      <c r="E16" s="82">
        <f t="shared" si="0"/>
        <v>852</v>
      </c>
      <c r="F16" s="82">
        <f t="shared" si="1"/>
        <v>1278</v>
      </c>
      <c r="G16" s="85">
        <f t="shared" si="2"/>
        <v>1704</v>
      </c>
      <c r="H16" s="83">
        <f t="shared" si="5"/>
        <v>1373</v>
      </c>
      <c r="I16" s="84">
        <f t="shared" si="6"/>
        <v>229</v>
      </c>
    </row>
    <row r="17" spans="1:9" s="20" customFormat="1" ht="16.5" customHeight="1">
      <c r="A17" s="41">
        <f t="shared" si="3"/>
        <v>30301</v>
      </c>
      <c r="B17" s="80">
        <f t="shared" si="7"/>
        <v>10</v>
      </c>
      <c r="C17" s="81">
        <v>31800</v>
      </c>
      <c r="D17" s="85">
        <f t="shared" si="4"/>
        <v>447</v>
      </c>
      <c r="E17" s="82">
        <f t="shared" si="0"/>
        <v>894</v>
      </c>
      <c r="F17" s="82">
        <f t="shared" si="1"/>
        <v>1341</v>
      </c>
      <c r="G17" s="85">
        <f t="shared" si="2"/>
        <v>1788</v>
      </c>
      <c r="H17" s="83">
        <f t="shared" si="5"/>
        <v>1441</v>
      </c>
      <c r="I17" s="84">
        <f t="shared" si="6"/>
        <v>240</v>
      </c>
    </row>
    <row r="18" spans="1:9" s="20" customFormat="1" ht="16.5" customHeight="1">
      <c r="A18" s="41">
        <f t="shared" si="3"/>
        <v>31801</v>
      </c>
      <c r="B18" s="80">
        <f t="shared" si="7"/>
        <v>11</v>
      </c>
      <c r="C18" s="81">
        <v>33300</v>
      </c>
      <c r="D18" s="85">
        <f t="shared" si="4"/>
        <v>469</v>
      </c>
      <c r="E18" s="82">
        <f t="shared" si="0"/>
        <v>938</v>
      </c>
      <c r="F18" s="82">
        <f t="shared" si="1"/>
        <v>1407</v>
      </c>
      <c r="G18" s="85">
        <f t="shared" si="2"/>
        <v>1876</v>
      </c>
      <c r="H18" s="83">
        <f t="shared" si="5"/>
        <v>1509</v>
      </c>
      <c r="I18" s="84">
        <f t="shared" si="6"/>
        <v>251</v>
      </c>
    </row>
    <row r="19" spans="1:9" s="20" customFormat="1" ht="16.5" customHeight="1">
      <c r="A19" s="41">
        <f t="shared" si="3"/>
        <v>33301</v>
      </c>
      <c r="B19" s="80">
        <f t="shared" si="7"/>
        <v>12</v>
      </c>
      <c r="C19" s="81">
        <v>34800</v>
      </c>
      <c r="D19" s="85">
        <f t="shared" si="4"/>
        <v>490</v>
      </c>
      <c r="E19" s="82">
        <f t="shared" si="0"/>
        <v>980</v>
      </c>
      <c r="F19" s="82">
        <f t="shared" si="1"/>
        <v>1470</v>
      </c>
      <c r="G19" s="85">
        <f t="shared" si="2"/>
        <v>1960</v>
      </c>
      <c r="H19" s="83">
        <f t="shared" si="5"/>
        <v>1577</v>
      </c>
      <c r="I19" s="84">
        <f t="shared" si="6"/>
        <v>263</v>
      </c>
    </row>
    <row r="20" spans="1:9" s="20" customFormat="1" ht="16.5" customHeight="1">
      <c r="A20" s="41">
        <f t="shared" si="3"/>
        <v>34801</v>
      </c>
      <c r="B20" s="86">
        <f t="shared" si="7"/>
        <v>13</v>
      </c>
      <c r="C20" s="87">
        <v>36300</v>
      </c>
      <c r="D20" s="88">
        <f t="shared" si="4"/>
        <v>511</v>
      </c>
      <c r="E20" s="89">
        <f t="shared" si="0"/>
        <v>1022</v>
      </c>
      <c r="F20" s="89">
        <f t="shared" si="1"/>
        <v>1533</v>
      </c>
      <c r="G20" s="88">
        <f t="shared" si="2"/>
        <v>2044</v>
      </c>
      <c r="H20" s="110">
        <f t="shared" si="5"/>
        <v>1645</v>
      </c>
      <c r="I20" s="90">
        <f t="shared" si="6"/>
        <v>274</v>
      </c>
    </row>
    <row r="21" spans="1:9" s="20" customFormat="1" ht="16.5" customHeight="1">
      <c r="A21" s="41">
        <f t="shared" si="3"/>
        <v>36301</v>
      </c>
      <c r="B21" s="80">
        <f t="shared" si="7"/>
        <v>14</v>
      </c>
      <c r="C21" s="81">
        <v>38200</v>
      </c>
      <c r="D21" s="85">
        <f t="shared" si="4"/>
        <v>537</v>
      </c>
      <c r="E21" s="82">
        <f t="shared" si="0"/>
        <v>1074</v>
      </c>
      <c r="F21" s="82">
        <f t="shared" si="1"/>
        <v>1611</v>
      </c>
      <c r="G21" s="85">
        <f t="shared" si="2"/>
        <v>2148</v>
      </c>
      <c r="H21" s="83">
        <f t="shared" si="5"/>
        <v>1731</v>
      </c>
      <c r="I21" s="84">
        <f t="shared" si="6"/>
        <v>288</v>
      </c>
    </row>
    <row r="22" spans="1:9" s="20" customFormat="1" ht="16.5" customHeight="1">
      <c r="A22" s="41">
        <f t="shared" si="3"/>
        <v>38201</v>
      </c>
      <c r="B22" s="80">
        <f t="shared" si="7"/>
        <v>15</v>
      </c>
      <c r="C22" s="81">
        <v>40100</v>
      </c>
      <c r="D22" s="85">
        <f t="shared" si="4"/>
        <v>564</v>
      </c>
      <c r="E22" s="82">
        <f t="shared" si="0"/>
        <v>1128</v>
      </c>
      <c r="F22" s="82">
        <f t="shared" si="1"/>
        <v>1692</v>
      </c>
      <c r="G22" s="85">
        <f t="shared" si="2"/>
        <v>2256</v>
      </c>
      <c r="H22" s="83">
        <f t="shared" si="5"/>
        <v>1817</v>
      </c>
      <c r="I22" s="84">
        <f t="shared" si="6"/>
        <v>303</v>
      </c>
    </row>
    <row r="23" spans="1:9" s="20" customFormat="1" ht="16.5" customHeight="1">
      <c r="A23" s="41">
        <f t="shared" si="3"/>
        <v>40101</v>
      </c>
      <c r="B23" s="80">
        <f t="shared" si="7"/>
        <v>16</v>
      </c>
      <c r="C23" s="81">
        <v>42000</v>
      </c>
      <c r="D23" s="85">
        <f t="shared" si="4"/>
        <v>591</v>
      </c>
      <c r="E23" s="82">
        <f>+D23*2</f>
        <v>1182</v>
      </c>
      <c r="F23" s="82">
        <f t="shared" si="1"/>
        <v>1773</v>
      </c>
      <c r="G23" s="85">
        <f t="shared" si="2"/>
        <v>2364</v>
      </c>
      <c r="H23" s="83">
        <f t="shared" si="5"/>
        <v>1903</v>
      </c>
      <c r="I23" s="84">
        <f t="shared" si="6"/>
        <v>317</v>
      </c>
    </row>
    <row r="24" spans="1:9" s="20" customFormat="1" ht="16.5" customHeight="1">
      <c r="A24" s="41">
        <f t="shared" si="3"/>
        <v>42001</v>
      </c>
      <c r="B24" s="80">
        <f t="shared" si="7"/>
        <v>17</v>
      </c>
      <c r="C24" s="81">
        <v>43900</v>
      </c>
      <c r="D24" s="85">
        <f t="shared" si="4"/>
        <v>618</v>
      </c>
      <c r="E24" s="82">
        <f aca="true" t="shared" si="8" ref="E24:E57">+D24*2</f>
        <v>1236</v>
      </c>
      <c r="F24" s="82">
        <f t="shared" si="1"/>
        <v>1854</v>
      </c>
      <c r="G24" s="85">
        <f t="shared" si="2"/>
        <v>2472</v>
      </c>
      <c r="H24" s="83">
        <f t="shared" si="5"/>
        <v>1989</v>
      </c>
      <c r="I24" s="84">
        <f t="shared" si="6"/>
        <v>331</v>
      </c>
    </row>
    <row r="25" spans="1:9" s="20" customFormat="1" ht="16.5" customHeight="1">
      <c r="A25" s="41">
        <f t="shared" si="3"/>
        <v>43901</v>
      </c>
      <c r="B25" s="86">
        <f t="shared" si="7"/>
        <v>18</v>
      </c>
      <c r="C25" s="87">
        <v>45800</v>
      </c>
      <c r="D25" s="88">
        <f t="shared" si="4"/>
        <v>644</v>
      </c>
      <c r="E25" s="89">
        <f t="shared" si="8"/>
        <v>1288</v>
      </c>
      <c r="F25" s="89">
        <f t="shared" si="1"/>
        <v>1932</v>
      </c>
      <c r="G25" s="88">
        <f t="shared" si="2"/>
        <v>2576</v>
      </c>
      <c r="H25" s="110">
        <f t="shared" si="5"/>
        <v>2075</v>
      </c>
      <c r="I25" s="90">
        <f t="shared" si="6"/>
        <v>346</v>
      </c>
    </row>
    <row r="26" spans="1:9" s="20" customFormat="1" ht="16.5" customHeight="1">
      <c r="A26" s="41">
        <f t="shared" si="3"/>
        <v>45801</v>
      </c>
      <c r="B26" s="80">
        <f t="shared" si="7"/>
        <v>19</v>
      </c>
      <c r="C26" s="81">
        <v>48200</v>
      </c>
      <c r="D26" s="85">
        <f t="shared" si="4"/>
        <v>678</v>
      </c>
      <c r="E26" s="82">
        <f t="shared" si="8"/>
        <v>1356</v>
      </c>
      <c r="F26" s="82">
        <f t="shared" si="1"/>
        <v>2034</v>
      </c>
      <c r="G26" s="85">
        <f t="shared" si="2"/>
        <v>2712</v>
      </c>
      <c r="H26" s="83">
        <f t="shared" si="5"/>
        <v>2184</v>
      </c>
      <c r="I26" s="84">
        <f t="shared" si="6"/>
        <v>364</v>
      </c>
    </row>
    <row r="27" spans="1:9" s="20" customFormat="1" ht="16.5" customHeight="1">
      <c r="A27" s="41">
        <f t="shared" si="3"/>
        <v>48201</v>
      </c>
      <c r="B27" s="80">
        <f t="shared" si="7"/>
        <v>20</v>
      </c>
      <c r="C27" s="81">
        <v>50600</v>
      </c>
      <c r="D27" s="85">
        <f t="shared" si="4"/>
        <v>712</v>
      </c>
      <c r="E27" s="82">
        <f t="shared" si="8"/>
        <v>1424</v>
      </c>
      <c r="F27" s="82">
        <f t="shared" si="1"/>
        <v>2136</v>
      </c>
      <c r="G27" s="85">
        <f t="shared" si="2"/>
        <v>2848</v>
      </c>
      <c r="H27" s="83">
        <f t="shared" si="5"/>
        <v>2292</v>
      </c>
      <c r="I27" s="84">
        <f t="shared" si="6"/>
        <v>382</v>
      </c>
    </row>
    <row r="28" spans="1:9" s="20" customFormat="1" ht="16.5" customHeight="1">
      <c r="A28" s="41">
        <f t="shared" si="3"/>
        <v>50601</v>
      </c>
      <c r="B28" s="80">
        <f t="shared" si="7"/>
        <v>21</v>
      </c>
      <c r="C28" s="81">
        <v>53000</v>
      </c>
      <c r="D28" s="85">
        <f t="shared" si="4"/>
        <v>746</v>
      </c>
      <c r="E28" s="82">
        <f t="shared" si="8"/>
        <v>1492</v>
      </c>
      <c r="F28" s="82">
        <f t="shared" si="1"/>
        <v>2238</v>
      </c>
      <c r="G28" s="85">
        <f t="shared" si="2"/>
        <v>2984</v>
      </c>
      <c r="H28" s="83">
        <f t="shared" si="5"/>
        <v>2401</v>
      </c>
      <c r="I28" s="84">
        <f t="shared" si="6"/>
        <v>400</v>
      </c>
    </row>
    <row r="29" spans="1:9" s="20" customFormat="1" ht="16.5" customHeight="1">
      <c r="A29" s="41">
        <f t="shared" si="3"/>
        <v>53001</v>
      </c>
      <c r="B29" s="80">
        <f t="shared" si="7"/>
        <v>22</v>
      </c>
      <c r="C29" s="81">
        <v>55400</v>
      </c>
      <c r="D29" s="85">
        <f t="shared" si="4"/>
        <v>779</v>
      </c>
      <c r="E29" s="82">
        <f t="shared" si="8"/>
        <v>1558</v>
      </c>
      <c r="F29" s="82">
        <f t="shared" si="1"/>
        <v>2337</v>
      </c>
      <c r="G29" s="85">
        <f t="shared" si="2"/>
        <v>3116</v>
      </c>
      <c r="H29" s="83">
        <f t="shared" si="5"/>
        <v>2510</v>
      </c>
      <c r="I29" s="84">
        <f t="shared" si="6"/>
        <v>418</v>
      </c>
    </row>
    <row r="30" spans="1:9" s="20" customFormat="1" ht="16.5" customHeight="1">
      <c r="A30" s="41">
        <f t="shared" si="3"/>
        <v>55401</v>
      </c>
      <c r="B30" s="86">
        <f t="shared" si="7"/>
        <v>23</v>
      </c>
      <c r="C30" s="87">
        <v>57800</v>
      </c>
      <c r="D30" s="88">
        <f t="shared" si="4"/>
        <v>813</v>
      </c>
      <c r="E30" s="89">
        <f t="shared" si="8"/>
        <v>1626</v>
      </c>
      <c r="F30" s="89">
        <f t="shared" si="1"/>
        <v>2439</v>
      </c>
      <c r="G30" s="88">
        <f t="shared" si="2"/>
        <v>3252</v>
      </c>
      <c r="H30" s="110">
        <f t="shared" si="5"/>
        <v>2619</v>
      </c>
      <c r="I30" s="90">
        <f t="shared" si="6"/>
        <v>436</v>
      </c>
    </row>
    <row r="31" spans="1:9" s="20" customFormat="1" ht="16.5" customHeight="1">
      <c r="A31" s="41">
        <f t="shared" si="3"/>
        <v>57801</v>
      </c>
      <c r="B31" s="91">
        <f t="shared" si="7"/>
        <v>24</v>
      </c>
      <c r="C31" s="81">
        <v>60800</v>
      </c>
      <c r="D31" s="85">
        <f t="shared" si="4"/>
        <v>855</v>
      </c>
      <c r="E31" s="82">
        <f t="shared" si="8"/>
        <v>1710</v>
      </c>
      <c r="F31" s="85">
        <f t="shared" si="1"/>
        <v>2565</v>
      </c>
      <c r="G31" s="85">
        <f t="shared" si="2"/>
        <v>3420</v>
      </c>
      <c r="H31" s="83">
        <f t="shared" si="5"/>
        <v>2755</v>
      </c>
      <c r="I31" s="84">
        <f t="shared" si="6"/>
        <v>459</v>
      </c>
    </row>
    <row r="32" spans="1:9" s="20" customFormat="1" ht="16.5" customHeight="1">
      <c r="A32" s="41">
        <f t="shared" si="3"/>
        <v>60801</v>
      </c>
      <c r="B32" s="80">
        <f t="shared" si="7"/>
        <v>25</v>
      </c>
      <c r="C32" s="81">
        <v>63800</v>
      </c>
      <c r="D32" s="85">
        <f t="shared" si="4"/>
        <v>898</v>
      </c>
      <c r="E32" s="82">
        <f t="shared" si="8"/>
        <v>1796</v>
      </c>
      <c r="F32" s="85">
        <f t="shared" si="1"/>
        <v>2694</v>
      </c>
      <c r="G32" s="85">
        <f t="shared" si="2"/>
        <v>3592</v>
      </c>
      <c r="H32" s="83">
        <f t="shared" si="5"/>
        <v>2890</v>
      </c>
      <c r="I32" s="84">
        <f t="shared" si="6"/>
        <v>482</v>
      </c>
    </row>
    <row r="33" spans="1:9" s="20" customFormat="1" ht="16.5" customHeight="1">
      <c r="A33" s="41">
        <f t="shared" si="3"/>
        <v>63801</v>
      </c>
      <c r="B33" s="80">
        <f t="shared" si="7"/>
        <v>26</v>
      </c>
      <c r="C33" s="81">
        <v>66800</v>
      </c>
      <c r="D33" s="85">
        <f t="shared" si="4"/>
        <v>940</v>
      </c>
      <c r="E33" s="82">
        <f t="shared" si="8"/>
        <v>1880</v>
      </c>
      <c r="F33" s="85">
        <f t="shared" si="1"/>
        <v>2820</v>
      </c>
      <c r="G33" s="85">
        <f t="shared" si="2"/>
        <v>3760</v>
      </c>
      <c r="H33" s="83">
        <f t="shared" si="5"/>
        <v>3026</v>
      </c>
      <c r="I33" s="84">
        <f t="shared" si="6"/>
        <v>504</v>
      </c>
    </row>
    <row r="34" spans="1:9" s="20" customFormat="1" ht="16.5" customHeight="1">
      <c r="A34" s="41">
        <f t="shared" si="3"/>
        <v>66801</v>
      </c>
      <c r="B34" s="80">
        <f t="shared" si="7"/>
        <v>27</v>
      </c>
      <c r="C34" s="81">
        <v>69800</v>
      </c>
      <c r="D34" s="85">
        <f t="shared" si="4"/>
        <v>982</v>
      </c>
      <c r="E34" s="82">
        <f t="shared" si="8"/>
        <v>1964</v>
      </c>
      <c r="F34" s="85">
        <f t="shared" si="1"/>
        <v>2946</v>
      </c>
      <c r="G34" s="85">
        <f t="shared" si="2"/>
        <v>3928</v>
      </c>
      <c r="H34" s="83">
        <f t="shared" si="5"/>
        <v>3162</v>
      </c>
      <c r="I34" s="84">
        <f t="shared" si="6"/>
        <v>527</v>
      </c>
    </row>
    <row r="35" spans="1:9" s="20" customFormat="1" ht="16.5" customHeight="1">
      <c r="A35" s="41">
        <f t="shared" si="3"/>
        <v>69801</v>
      </c>
      <c r="B35" s="86">
        <f t="shared" si="7"/>
        <v>28</v>
      </c>
      <c r="C35" s="87">
        <v>72800</v>
      </c>
      <c r="D35" s="88">
        <f t="shared" si="4"/>
        <v>1024</v>
      </c>
      <c r="E35" s="89">
        <f t="shared" si="8"/>
        <v>2048</v>
      </c>
      <c r="F35" s="88">
        <f t="shared" si="1"/>
        <v>3072</v>
      </c>
      <c r="G35" s="88">
        <f t="shared" si="2"/>
        <v>4096</v>
      </c>
      <c r="H35" s="110">
        <f t="shared" si="5"/>
        <v>3298</v>
      </c>
      <c r="I35" s="90">
        <f t="shared" si="6"/>
        <v>550</v>
      </c>
    </row>
    <row r="36" spans="1:9" s="20" customFormat="1" ht="16.5" customHeight="1">
      <c r="A36" s="41">
        <f t="shared" si="3"/>
        <v>72801</v>
      </c>
      <c r="B36" s="80">
        <f t="shared" si="7"/>
        <v>29</v>
      </c>
      <c r="C36" s="92">
        <v>76500</v>
      </c>
      <c r="D36" s="85">
        <f t="shared" si="4"/>
        <v>1076</v>
      </c>
      <c r="E36" s="82">
        <f t="shared" si="8"/>
        <v>2152</v>
      </c>
      <c r="F36" s="82">
        <f t="shared" si="1"/>
        <v>3228</v>
      </c>
      <c r="G36" s="85">
        <f t="shared" si="2"/>
        <v>4304</v>
      </c>
      <c r="H36" s="83">
        <f t="shared" si="5"/>
        <v>3466</v>
      </c>
      <c r="I36" s="84">
        <f t="shared" si="6"/>
        <v>578</v>
      </c>
    </row>
    <row r="37" spans="1:9" s="20" customFormat="1" ht="16.5" customHeight="1">
      <c r="A37" s="41">
        <f t="shared" si="3"/>
        <v>76501</v>
      </c>
      <c r="B37" s="80">
        <f t="shared" si="7"/>
        <v>30</v>
      </c>
      <c r="C37" s="92">
        <v>80200</v>
      </c>
      <c r="D37" s="85">
        <f t="shared" si="4"/>
        <v>1128</v>
      </c>
      <c r="E37" s="82">
        <f t="shared" si="8"/>
        <v>2256</v>
      </c>
      <c r="F37" s="82">
        <f t="shared" si="1"/>
        <v>3384</v>
      </c>
      <c r="G37" s="85">
        <f t="shared" si="2"/>
        <v>4512</v>
      </c>
      <c r="H37" s="83">
        <f t="shared" si="5"/>
        <v>3633</v>
      </c>
      <c r="I37" s="84">
        <f t="shared" si="6"/>
        <v>606</v>
      </c>
    </row>
    <row r="38" spans="1:9" s="20" customFormat="1" ht="16.5" customHeight="1">
      <c r="A38" s="41">
        <f t="shared" si="3"/>
        <v>80201</v>
      </c>
      <c r="B38" s="80">
        <f t="shared" si="7"/>
        <v>31</v>
      </c>
      <c r="C38" s="81">
        <v>83900</v>
      </c>
      <c r="D38" s="85">
        <f t="shared" si="4"/>
        <v>1180</v>
      </c>
      <c r="E38" s="82">
        <f t="shared" si="8"/>
        <v>2360</v>
      </c>
      <c r="F38" s="82">
        <f t="shared" si="1"/>
        <v>3540</v>
      </c>
      <c r="G38" s="85">
        <f t="shared" si="2"/>
        <v>4720</v>
      </c>
      <c r="H38" s="83">
        <f t="shared" si="5"/>
        <v>3801</v>
      </c>
      <c r="I38" s="84">
        <f t="shared" si="6"/>
        <v>634</v>
      </c>
    </row>
    <row r="39" spans="1:9" s="20" customFormat="1" ht="16.5" customHeight="1">
      <c r="A39" s="41">
        <f t="shared" si="3"/>
        <v>83901</v>
      </c>
      <c r="B39" s="86">
        <f t="shared" si="7"/>
        <v>32</v>
      </c>
      <c r="C39" s="87">
        <v>87600</v>
      </c>
      <c r="D39" s="88">
        <f t="shared" si="4"/>
        <v>1233</v>
      </c>
      <c r="E39" s="89">
        <f t="shared" si="8"/>
        <v>2466</v>
      </c>
      <c r="F39" s="89">
        <f t="shared" si="1"/>
        <v>3699</v>
      </c>
      <c r="G39" s="88">
        <f t="shared" si="2"/>
        <v>4932</v>
      </c>
      <c r="H39" s="110">
        <f t="shared" si="5"/>
        <v>3969</v>
      </c>
      <c r="I39" s="90">
        <f t="shared" si="6"/>
        <v>661</v>
      </c>
    </row>
    <row r="40" spans="1:9" s="20" customFormat="1" ht="16.5" customHeight="1">
      <c r="A40" s="41">
        <f t="shared" si="3"/>
        <v>87601</v>
      </c>
      <c r="B40" s="80">
        <f t="shared" si="7"/>
        <v>33</v>
      </c>
      <c r="C40" s="81">
        <v>92100</v>
      </c>
      <c r="D40" s="85">
        <f t="shared" si="4"/>
        <v>1296</v>
      </c>
      <c r="E40" s="82">
        <f t="shared" si="8"/>
        <v>2592</v>
      </c>
      <c r="F40" s="85">
        <f t="shared" si="1"/>
        <v>3888</v>
      </c>
      <c r="G40" s="85">
        <f t="shared" si="2"/>
        <v>5184</v>
      </c>
      <c r="H40" s="83">
        <f t="shared" si="5"/>
        <v>4173</v>
      </c>
      <c r="I40" s="84">
        <f t="shared" si="6"/>
        <v>695</v>
      </c>
    </row>
    <row r="41" spans="1:9" s="20" customFormat="1" ht="16.5" customHeight="1">
      <c r="A41" s="41">
        <f t="shared" si="3"/>
        <v>92101</v>
      </c>
      <c r="B41" s="80">
        <f t="shared" si="7"/>
        <v>34</v>
      </c>
      <c r="C41" s="81">
        <v>96600</v>
      </c>
      <c r="D41" s="85">
        <f t="shared" si="4"/>
        <v>1359</v>
      </c>
      <c r="E41" s="82">
        <f t="shared" si="8"/>
        <v>2718</v>
      </c>
      <c r="F41" s="85">
        <f t="shared" si="1"/>
        <v>4077</v>
      </c>
      <c r="G41" s="85">
        <f t="shared" si="2"/>
        <v>5436</v>
      </c>
      <c r="H41" s="83">
        <f t="shared" si="5"/>
        <v>4377</v>
      </c>
      <c r="I41" s="84">
        <f t="shared" si="6"/>
        <v>729</v>
      </c>
    </row>
    <row r="42" spans="1:9" s="20" customFormat="1" ht="16.5" customHeight="1">
      <c r="A42" s="41">
        <f t="shared" si="3"/>
        <v>96601</v>
      </c>
      <c r="B42" s="80">
        <f t="shared" si="7"/>
        <v>35</v>
      </c>
      <c r="C42" s="81">
        <v>101100</v>
      </c>
      <c r="D42" s="85">
        <f t="shared" si="4"/>
        <v>1422</v>
      </c>
      <c r="E42" s="82">
        <f t="shared" si="8"/>
        <v>2844</v>
      </c>
      <c r="F42" s="85">
        <f t="shared" si="1"/>
        <v>4266</v>
      </c>
      <c r="G42" s="85">
        <f t="shared" si="2"/>
        <v>5688</v>
      </c>
      <c r="H42" s="83">
        <f t="shared" si="5"/>
        <v>4580</v>
      </c>
      <c r="I42" s="84">
        <f t="shared" si="6"/>
        <v>763</v>
      </c>
    </row>
    <row r="43" spans="1:9" s="20" customFormat="1" ht="16.5" customHeight="1">
      <c r="A43" s="41">
        <f t="shared" si="3"/>
        <v>101101</v>
      </c>
      <c r="B43" s="80">
        <f t="shared" si="7"/>
        <v>36</v>
      </c>
      <c r="C43" s="81">
        <v>105600</v>
      </c>
      <c r="D43" s="85">
        <f t="shared" si="4"/>
        <v>1486</v>
      </c>
      <c r="E43" s="82">
        <f t="shared" si="8"/>
        <v>2972</v>
      </c>
      <c r="F43" s="85">
        <f t="shared" si="1"/>
        <v>4458</v>
      </c>
      <c r="G43" s="85">
        <f t="shared" si="2"/>
        <v>5944</v>
      </c>
      <c r="H43" s="83">
        <f t="shared" si="5"/>
        <v>4784</v>
      </c>
      <c r="I43" s="84">
        <f t="shared" si="6"/>
        <v>797</v>
      </c>
    </row>
    <row r="44" spans="1:9" s="20" customFormat="1" ht="16.5" customHeight="1">
      <c r="A44" s="41">
        <f t="shared" si="3"/>
        <v>105601</v>
      </c>
      <c r="B44" s="86">
        <f t="shared" si="7"/>
        <v>37</v>
      </c>
      <c r="C44" s="87">
        <v>110100</v>
      </c>
      <c r="D44" s="88">
        <f t="shared" si="4"/>
        <v>1549</v>
      </c>
      <c r="E44" s="89">
        <f t="shared" si="8"/>
        <v>3098</v>
      </c>
      <c r="F44" s="88">
        <f t="shared" si="1"/>
        <v>4647</v>
      </c>
      <c r="G44" s="88">
        <f t="shared" si="2"/>
        <v>6196</v>
      </c>
      <c r="H44" s="110">
        <f t="shared" si="5"/>
        <v>4988</v>
      </c>
      <c r="I44" s="90">
        <f t="shared" si="6"/>
        <v>831</v>
      </c>
    </row>
    <row r="45" spans="1:9" s="20" customFormat="1" ht="16.5" customHeight="1">
      <c r="A45" s="41">
        <f t="shared" si="3"/>
        <v>110101</v>
      </c>
      <c r="B45" s="80">
        <f t="shared" si="7"/>
        <v>38</v>
      </c>
      <c r="C45" s="92">
        <v>115500</v>
      </c>
      <c r="D45" s="85">
        <f t="shared" si="4"/>
        <v>1625</v>
      </c>
      <c r="E45" s="82">
        <f t="shared" si="8"/>
        <v>3250</v>
      </c>
      <c r="F45" s="82">
        <f t="shared" si="1"/>
        <v>4875</v>
      </c>
      <c r="G45" s="85">
        <f t="shared" si="2"/>
        <v>6500</v>
      </c>
      <c r="H45" s="83">
        <f t="shared" si="5"/>
        <v>5233</v>
      </c>
      <c r="I45" s="84">
        <f t="shared" si="6"/>
        <v>872</v>
      </c>
    </row>
    <row r="46" spans="1:9" s="20" customFormat="1" ht="16.5" customHeight="1">
      <c r="A46" s="41">
        <f t="shared" si="3"/>
        <v>115501</v>
      </c>
      <c r="B46" s="80">
        <f t="shared" si="7"/>
        <v>39</v>
      </c>
      <c r="C46" s="92">
        <v>120900</v>
      </c>
      <c r="D46" s="85">
        <f t="shared" si="4"/>
        <v>1701</v>
      </c>
      <c r="E46" s="82">
        <f t="shared" si="8"/>
        <v>3402</v>
      </c>
      <c r="F46" s="82">
        <f t="shared" si="1"/>
        <v>5103</v>
      </c>
      <c r="G46" s="85">
        <f t="shared" si="2"/>
        <v>6804</v>
      </c>
      <c r="H46" s="83">
        <f t="shared" si="5"/>
        <v>5477</v>
      </c>
      <c r="I46" s="84">
        <f t="shared" si="6"/>
        <v>913</v>
      </c>
    </row>
    <row r="47" spans="1:9" s="20" customFormat="1" ht="16.5" customHeight="1">
      <c r="A47" s="41">
        <f t="shared" si="3"/>
        <v>120901</v>
      </c>
      <c r="B47" s="80">
        <f t="shared" si="7"/>
        <v>40</v>
      </c>
      <c r="C47" s="81">
        <v>126300</v>
      </c>
      <c r="D47" s="85">
        <f t="shared" si="4"/>
        <v>1777</v>
      </c>
      <c r="E47" s="82">
        <f t="shared" si="8"/>
        <v>3554</v>
      </c>
      <c r="F47" s="82">
        <f t="shared" si="1"/>
        <v>5331</v>
      </c>
      <c r="G47" s="85">
        <f t="shared" si="2"/>
        <v>7108</v>
      </c>
      <c r="H47" s="83">
        <f t="shared" si="5"/>
        <v>5722</v>
      </c>
      <c r="I47" s="84">
        <f t="shared" si="6"/>
        <v>954</v>
      </c>
    </row>
    <row r="48" spans="1:9" s="20" customFormat="1" ht="16.5" customHeight="1">
      <c r="A48" s="41">
        <f t="shared" si="3"/>
        <v>126301</v>
      </c>
      <c r="B48" s="80">
        <f>+B47+1</f>
        <v>41</v>
      </c>
      <c r="C48" s="81">
        <v>131700</v>
      </c>
      <c r="D48" s="85">
        <f t="shared" si="4"/>
        <v>1853</v>
      </c>
      <c r="E48" s="82">
        <f t="shared" si="8"/>
        <v>3706</v>
      </c>
      <c r="F48" s="82">
        <f t="shared" si="1"/>
        <v>5559</v>
      </c>
      <c r="G48" s="85">
        <f t="shared" si="2"/>
        <v>7412</v>
      </c>
      <c r="H48" s="83">
        <f t="shared" si="5"/>
        <v>5967</v>
      </c>
      <c r="I48" s="84">
        <f t="shared" si="6"/>
        <v>994</v>
      </c>
    </row>
    <row r="49" spans="1:9" s="20" customFormat="1" ht="16.5" customHeight="1">
      <c r="A49" s="41">
        <f t="shared" si="3"/>
        <v>131701</v>
      </c>
      <c r="B49" s="80">
        <f t="shared" si="7"/>
        <v>42</v>
      </c>
      <c r="C49" s="92">
        <v>137100</v>
      </c>
      <c r="D49" s="85">
        <f t="shared" si="4"/>
        <v>1929</v>
      </c>
      <c r="E49" s="82">
        <f t="shared" si="8"/>
        <v>3858</v>
      </c>
      <c r="F49" s="82">
        <f t="shared" si="1"/>
        <v>5787</v>
      </c>
      <c r="G49" s="85">
        <f t="shared" si="2"/>
        <v>7716</v>
      </c>
      <c r="H49" s="83">
        <f t="shared" si="5"/>
        <v>6211</v>
      </c>
      <c r="I49" s="84">
        <f t="shared" si="6"/>
        <v>1035</v>
      </c>
    </row>
    <row r="50" spans="1:9" s="20" customFormat="1" ht="16.5" customHeight="1">
      <c r="A50" s="41">
        <f t="shared" si="3"/>
        <v>137101</v>
      </c>
      <c r="B50" s="80">
        <f t="shared" si="7"/>
        <v>43</v>
      </c>
      <c r="C50" s="92">
        <v>142500</v>
      </c>
      <c r="D50" s="85">
        <f t="shared" si="4"/>
        <v>2005</v>
      </c>
      <c r="E50" s="82">
        <f t="shared" si="8"/>
        <v>4010</v>
      </c>
      <c r="F50" s="82">
        <f t="shared" si="1"/>
        <v>6015</v>
      </c>
      <c r="G50" s="85">
        <f t="shared" si="2"/>
        <v>8020</v>
      </c>
      <c r="H50" s="83">
        <f t="shared" si="5"/>
        <v>6456</v>
      </c>
      <c r="I50" s="84">
        <f t="shared" si="6"/>
        <v>1076</v>
      </c>
    </row>
    <row r="51" spans="1:9" s="20" customFormat="1" ht="16.5" customHeight="1">
      <c r="A51" s="41">
        <f t="shared" si="3"/>
        <v>142501</v>
      </c>
      <c r="B51" s="80">
        <f t="shared" si="7"/>
        <v>44</v>
      </c>
      <c r="C51" s="81">
        <v>147900</v>
      </c>
      <c r="D51" s="85">
        <f t="shared" si="4"/>
        <v>2081</v>
      </c>
      <c r="E51" s="82">
        <f t="shared" si="8"/>
        <v>4162</v>
      </c>
      <c r="F51" s="82">
        <f t="shared" si="1"/>
        <v>6243</v>
      </c>
      <c r="G51" s="85">
        <f t="shared" si="2"/>
        <v>8324</v>
      </c>
      <c r="H51" s="83">
        <f t="shared" si="5"/>
        <v>6701</v>
      </c>
      <c r="I51" s="84">
        <f t="shared" si="6"/>
        <v>1117</v>
      </c>
    </row>
    <row r="52" spans="1:9" s="20" customFormat="1" ht="16.5" customHeight="1">
      <c r="A52" s="41">
        <f t="shared" si="3"/>
        <v>147901</v>
      </c>
      <c r="B52" s="86">
        <f>+B51+1</f>
        <v>45</v>
      </c>
      <c r="C52" s="87">
        <v>150000</v>
      </c>
      <c r="D52" s="88">
        <f t="shared" si="4"/>
        <v>2111</v>
      </c>
      <c r="E52" s="89">
        <f t="shared" si="8"/>
        <v>4222</v>
      </c>
      <c r="F52" s="89">
        <f t="shared" si="1"/>
        <v>6333</v>
      </c>
      <c r="G52" s="88">
        <f t="shared" si="2"/>
        <v>8444</v>
      </c>
      <c r="H52" s="110">
        <f t="shared" si="5"/>
        <v>6796</v>
      </c>
      <c r="I52" s="90">
        <f t="shared" si="6"/>
        <v>1133</v>
      </c>
    </row>
    <row r="53" spans="1:9" s="20" customFormat="1" ht="16.5" customHeight="1">
      <c r="A53" s="41">
        <f t="shared" si="3"/>
        <v>150001</v>
      </c>
      <c r="B53" s="80">
        <f t="shared" si="7"/>
        <v>46</v>
      </c>
      <c r="C53" s="92">
        <v>156400</v>
      </c>
      <c r="D53" s="85">
        <f t="shared" si="4"/>
        <v>2201</v>
      </c>
      <c r="E53" s="82">
        <f t="shared" si="8"/>
        <v>4402</v>
      </c>
      <c r="F53" s="82">
        <f t="shared" si="1"/>
        <v>6603</v>
      </c>
      <c r="G53" s="85">
        <f t="shared" si="2"/>
        <v>8804</v>
      </c>
      <c r="H53" s="83">
        <f t="shared" si="5"/>
        <v>7086</v>
      </c>
      <c r="I53" s="84">
        <f t="shared" si="6"/>
        <v>1181</v>
      </c>
    </row>
    <row r="54" spans="1:9" s="20" customFormat="1" ht="16.5" customHeight="1">
      <c r="A54" s="41">
        <f t="shared" si="3"/>
        <v>156401</v>
      </c>
      <c r="B54" s="80">
        <f t="shared" si="7"/>
        <v>47</v>
      </c>
      <c r="C54" s="92">
        <v>162800</v>
      </c>
      <c r="D54" s="85">
        <f t="shared" si="4"/>
        <v>2291</v>
      </c>
      <c r="E54" s="82">
        <f t="shared" si="8"/>
        <v>4582</v>
      </c>
      <c r="F54" s="82">
        <f t="shared" si="1"/>
        <v>6873</v>
      </c>
      <c r="G54" s="85">
        <f t="shared" si="2"/>
        <v>9164</v>
      </c>
      <c r="H54" s="83">
        <f t="shared" si="5"/>
        <v>7376</v>
      </c>
      <c r="I54" s="84">
        <f t="shared" si="6"/>
        <v>1229</v>
      </c>
    </row>
    <row r="55" spans="1:9" s="20" customFormat="1" ht="16.5" customHeight="1">
      <c r="A55" s="41">
        <f t="shared" si="3"/>
        <v>162801</v>
      </c>
      <c r="B55" s="80">
        <f t="shared" si="7"/>
        <v>48</v>
      </c>
      <c r="C55" s="81">
        <v>169200</v>
      </c>
      <c r="D55" s="85">
        <f t="shared" si="4"/>
        <v>2381</v>
      </c>
      <c r="E55" s="82">
        <f t="shared" si="8"/>
        <v>4762</v>
      </c>
      <c r="F55" s="82">
        <f t="shared" si="1"/>
        <v>7143</v>
      </c>
      <c r="G55" s="85">
        <f t="shared" si="2"/>
        <v>9524</v>
      </c>
      <c r="H55" s="83">
        <f t="shared" si="5"/>
        <v>7666</v>
      </c>
      <c r="I55" s="84">
        <f t="shared" si="6"/>
        <v>1278</v>
      </c>
    </row>
    <row r="56" spans="1:9" s="20" customFormat="1" ht="16.5" customHeight="1">
      <c r="A56" s="41">
        <f t="shared" si="3"/>
        <v>169201</v>
      </c>
      <c r="B56" s="80">
        <f>+B55+1</f>
        <v>49</v>
      </c>
      <c r="C56" s="81">
        <v>175600</v>
      </c>
      <c r="D56" s="85">
        <f t="shared" si="4"/>
        <v>2471</v>
      </c>
      <c r="E56" s="82">
        <f t="shared" si="8"/>
        <v>4942</v>
      </c>
      <c r="F56" s="82">
        <f t="shared" si="1"/>
        <v>7413</v>
      </c>
      <c r="G56" s="85">
        <f t="shared" si="2"/>
        <v>9884</v>
      </c>
      <c r="H56" s="83">
        <f t="shared" si="5"/>
        <v>7956</v>
      </c>
      <c r="I56" s="84">
        <f t="shared" si="6"/>
        <v>1326</v>
      </c>
    </row>
    <row r="57" spans="1:9" s="20" customFormat="1" ht="16.5" customHeight="1" thickBot="1">
      <c r="A57" s="41">
        <f t="shared" si="3"/>
        <v>175601</v>
      </c>
      <c r="B57" s="93">
        <f t="shared" si="7"/>
        <v>50</v>
      </c>
      <c r="C57" s="94">
        <v>182000</v>
      </c>
      <c r="D57" s="95">
        <f>+ROUND(C57*0.0469*0.3,0)</f>
        <v>2561</v>
      </c>
      <c r="E57" s="96">
        <f t="shared" si="8"/>
        <v>5122</v>
      </c>
      <c r="F57" s="96">
        <f t="shared" si="1"/>
        <v>7683</v>
      </c>
      <c r="G57" s="108">
        <f t="shared" si="2"/>
        <v>10244</v>
      </c>
      <c r="H57" s="107">
        <f>+ROUND(C57*0.0469*0.6*1.61,0)</f>
        <v>8246</v>
      </c>
      <c r="I57" s="109">
        <f>+ROUND(C57*0.0469*0.1*1.61,0)</f>
        <v>1374</v>
      </c>
    </row>
    <row r="58" spans="2:7" s="20" customFormat="1" ht="16.5" customHeight="1">
      <c r="B58" s="40" t="s">
        <v>13</v>
      </c>
      <c r="G58" s="61"/>
    </row>
    <row r="59" spans="2:7" s="20" customFormat="1" ht="16.5" customHeight="1">
      <c r="B59" s="40" t="s">
        <v>111</v>
      </c>
      <c r="G59" s="62"/>
    </row>
    <row r="60" spans="2:7" s="20" customFormat="1" ht="16.5" customHeight="1">
      <c r="B60" s="40" t="s">
        <v>14</v>
      </c>
      <c r="G60" s="62"/>
    </row>
    <row r="61" spans="2:7" s="20" customFormat="1" ht="16.5" customHeight="1">
      <c r="B61" s="40" t="s">
        <v>110</v>
      </c>
      <c r="G61" s="62"/>
    </row>
    <row r="62" spans="2:7" s="20" customFormat="1" ht="16.5" customHeight="1">
      <c r="B62" s="40" t="s">
        <v>112</v>
      </c>
      <c r="G62" s="62"/>
    </row>
    <row r="63" spans="2:7" s="20" customFormat="1" ht="16.5" customHeight="1">
      <c r="B63" s="40" t="s">
        <v>185</v>
      </c>
      <c r="G63" s="62"/>
    </row>
    <row r="64" spans="2:7" s="20" customFormat="1" ht="16.5" customHeight="1">
      <c r="B64" s="40" t="s">
        <v>186</v>
      </c>
      <c r="G64" s="62"/>
    </row>
    <row r="65" spans="2:7" s="20" customFormat="1" ht="16.5" customHeight="1">
      <c r="B65" s="40" t="s">
        <v>187</v>
      </c>
      <c r="G65" s="62"/>
    </row>
    <row r="66" spans="2:7" s="20" customFormat="1" ht="16.5" customHeight="1">
      <c r="B66" s="40" t="s">
        <v>199</v>
      </c>
      <c r="G66" s="62"/>
    </row>
    <row r="67" spans="2:9" ht="16.5">
      <c r="B67" s="19" t="s">
        <v>235</v>
      </c>
      <c r="C67" s="20"/>
      <c r="D67" s="20"/>
      <c r="E67" s="20"/>
      <c r="F67" s="20"/>
      <c r="G67" s="62"/>
      <c r="H67" s="20"/>
      <c r="I67" s="20"/>
    </row>
    <row r="68" spans="2:9" ht="16.5">
      <c r="B68" s="19" t="s">
        <v>236</v>
      </c>
      <c r="C68" s="20"/>
      <c r="D68" s="20"/>
      <c r="E68" s="20"/>
      <c r="F68" s="20"/>
      <c r="G68" s="63"/>
      <c r="H68" s="20"/>
      <c r="I68" s="20"/>
    </row>
    <row r="69" spans="2:7" ht="16.5">
      <c r="B69" s="40" t="s">
        <v>203</v>
      </c>
      <c r="G69" s="63"/>
    </row>
    <row r="70" spans="2:7" ht="16.5">
      <c r="B70" s="40" t="s">
        <v>204</v>
      </c>
      <c r="G70" s="62"/>
    </row>
    <row r="71" spans="2:7" ht="16.5">
      <c r="B71" s="40" t="s">
        <v>214</v>
      </c>
      <c r="G71" s="62"/>
    </row>
    <row r="72" spans="2:7" ht="16.5">
      <c r="B72" s="19" t="s">
        <v>216</v>
      </c>
      <c r="G72" s="62"/>
    </row>
    <row r="73" spans="2:7" ht="16.5">
      <c r="B73" s="40" t="s">
        <v>207</v>
      </c>
      <c r="G73" s="62"/>
    </row>
    <row r="74" spans="2:7" ht="16.5">
      <c r="B74" s="40" t="s">
        <v>217</v>
      </c>
      <c r="G74" s="64"/>
    </row>
    <row r="75" spans="2:7" ht="16.5">
      <c r="B75" s="40" t="s">
        <v>215</v>
      </c>
      <c r="G75" s="64"/>
    </row>
    <row r="76" spans="2:7" ht="16.5">
      <c r="B76" s="19" t="s">
        <v>238</v>
      </c>
      <c r="G76" s="64"/>
    </row>
    <row r="77" spans="2:7" ht="16.5">
      <c r="B77" s="19" t="s">
        <v>239</v>
      </c>
      <c r="G77" s="62"/>
    </row>
    <row r="78" spans="2:7" ht="16.5">
      <c r="B78" s="123" t="s">
        <v>237</v>
      </c>
      <c r="G78" s="63"/>
    </row>
    <row r="79" ht="16.5">
      <c r="B79" s="10"/>
    </row>
  </sheetData>
  <sheetProtection password="DDF9" sheet="1"/>
  <mergeCells count="4">
    <mergeCell ref="B3:B4"/>
    <mergeCell ref="D3:G3"/>
    <mergeCell ref="H3:H4"/>
    <mergeCell ref="I3:I4"/>
  </mergeCells>
  <printOptions horizontalCentered="1"/>
  <pageMargins left="0.7480314960629921" right="0.7480314960629921" top="0.984251968503937" bottom="0.3937007874015748" header="0.5118110236220472" footer="0.5118110236220472"/>
  <pageSetup horizontalDpi="300" verticalDpi="300" orientation="portrait" paperSize="9" r:id="rId1"/>
  <headerFooter alignWithMargins="0">
    <oddHeader>&amp;L&amp;"標楷體,標準"
單位：元&amp;C&amp;"標楷體,標準"&amp;13 106年勞健保保費分攤表--健保部份&amp;R&amp;"Times New Roman,標準"
106.01.01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D21" sqref="D21"/>
    </sheetView>
  </sheetViews>
  <sheetFormatPr defaultColWidth="9.00390625" defaultRowHeight="16.5"/>
  <cols>
    <col min="3" max="3" width="20.25390625" style="0" customWidth="1"/>
    <col min="4" max="4" width="14.75390625" style="0" customWidth="1"/>
    <col min="5" max="5" width="12.125" style="0" customWidth="1"/>
    <col min="6" max="6" width="13.375" style="0" customWidth="1"/>
    <col min="7" max="7" width="21.375" style="0" customWidth="1"/>
    <col min="8" max="8" width="13.375" style="0" customWidth="1"/>
  </cols>
  <sheetData>
    <row r="1" spans="1:8" ht="27.75">
      <c r="A1" s="157" t="s">
        <v>115</v>
      </c>
      <c r="B1" s="133"/>
      <c r="C1" s="133"/>
      <c r="D1" s="133"/>
      <c r="E1" s="133"/>
      <c r="F1" s="133"/>
      <c r="G1" s="133"/>
      <c r="H1" s="133"/>
    </row>
    <row r="2" spans="1:8" ht="17.25" thickBot="1">
      <c r="A2" s="158" t="s">
        <v>233</v>
      </c>
      <c r="B2" s="158"/>
      <c r="C2" s="158"/>
      <c r="D2" s="158"/>
      <c r="E2" s="158"/>
      <c r="F2" s="158"/>
      <c r="G2" s="158"/>
      <c r="H2" s="158"/>
    </row>
    <row r="3" spans="1:8" ht="17.25" thickBot="1">
      <c r="A3" s="65" t="s">
        <v>116</v>
      </c>
      <c r="B3" s="66" t="s">
        <v>117</v>
      </c>
      <c r="C3" s="66" t="s">
        <v>118</v>
      </c>
      <c r="D3" s="67" t="s">
        <v>119</v>
      </c>
      <c r="E3" s="66" t="s">
        <v>116</v>
      </c>
      <c r="F3" s="66" t="s">
        <v>117</v>
      </c>
      <c r="G3" s="66" t="s">
        <v>118</v>
      </c>
      <c r="H3" s="66" t="s">
        <v>119</v>
      </c>
    </row>
    <row r="4" spans="1:8" ht="26.25" customHeight="1" thickBot="1">
      <c r="A4" s="68" t="s">
        <v>35</v>
      </c>
      <c r="B4" s="53">
        <v>1</v>
      </c>
      <c r="C4" s="53" t="s">
        <v>36</v>
      </c>
      <c r="D4" s="54" t="s">
        <v>37</v>
      </c>
      <c r="E4" s="55" t="s">
        <v>120</v>
      </c>
      <c r="F4" s="53">
        <v>35</v>
      </c>
      <c r="G4" s="53" t="s">
        <v>121</v>
      </c>
      <c r="H4" s="53" t="s">
        <v>50</v>
      </c>
    </row>
    <row r="5" spans="1:8" ht="26.25" customHeight="1" thickBot="1">
      <c r="A5" s="68" t="s">
        <v>39</v>
      </c>
      <c r="B5" s="53">
        <v>2</v>
      </c>
      <c r="C5" s="53" t="s">
        <v>122</v>
      </c>
      <c r="D5" s="54" t="s">
        <v>40</v>
      </c>
      <c r="E5" s="55"/>
      <c r="F5" s="53">
        <v>36</v>
      </c>
      <c r="G5" s="53" t="s">
        <v>123</v>
      </c>
      <c r="H5" s="53" t="s">
        <v>52</v>
      </c>
    </row>
    <row r="6" spans="1:8" ht="26.25" customHeight="1" thickBot="1">
      <c r="A6" s="68" t="s">
        <v>39</v>
      </c>
      <c r="B6" s="53">
        <v>3</v>
      </c>
      <c r="C6" s="53" t="s">
        <v>124</v>
      </c>
      <c r="D6" s="54" t="s">
        <v>42</v>
      </c>
      <c r="E6" s="55" t="s">
        <v>39</v>
      </c>
      <c r="F6" s="53">
        <v>37</v>
      </c>
      <c r="G6" s="53" t="s">
        <v>125</v>
      </c>
      <c r="H6" s="53" t="s">
        <v>54</v>
      </c>
    </row>
    <row r="7" spans="1:8" ht="26.25" customHeight="1" thickBot="1">
      <c r="A7" s="68" t="s">
        <v>39</v>
      </c>
      <c r="B7" s="53">
        <v>4</v>
      </c>
      <c r="C7" s="53" t="s">
        <v>126</v>
      </c>
      <c r="D7" s="54" t="s">
        <v>44</v>
      </c>
      <c r="E7" s="55" t="s">
        <v>39</v>
      </c>
      <c r="F7" s="53">
        <v>38</v>
      </c>
      <c r="G7" s="53" t="s">
        <v>127</v>
      </c>
      <c r="H7" s="53" t="s">
        <v>55</v>
      </c>
    </row>
    <row r="8" spans="1:8" ht="26.25" customHeight="1" thickBot="1">
      <c r="A8" s="69" t="s">
        <v>39</v>
      </c>
      <c r="B8" s="53">
        <v>5</v>
      </c>
      <c r="C8" s="53" t="s">
        <v>128</v>
      </c>
      <c r="D8" s="54" t="s">
        <v>46</v>
      </c>
      <c r="E8" s="53" t="s">
        <v>39</v>
      </c>
      <c r="F8" s="53">
        <v>39</v>
      </c>
      <c r="G8" s="53" t="s">
        <v>129</v>
      </c>
      <c r="H8" s="53" t="s">
        <v>56</v>
      </c>
    </row>
    <row r="9" spans="1:8" ht="26.25" customHeight="1" thickBot="1">
      <c r="A9" s="68" t="s">
        <v>48</v>
      </c>
      <c r="B9" s="53">
        <v>6</v>
      </c>
      <c r="C9" s="53" t="s">
        <v>130</v>
      </c>
      <c r="D9" s="54" t="s">
        <v>49</v>
      </c>
      <c r="E9" s="55" t="s">
        <v>131</v>
      </c>
      <c r="F9" s="53">
        <v>40</v>
      </c>
      <c r="G9" s="53" t="s">
        <v>132</v>
      </c>
      <c r="H9" s="53" t="s">
        <v>58</v>
      </c>
    </row>
    <row r="10" spans="1:8" ht="26.25" customHeight="1" thickBot="1">
      <c r="A10" s="68" t="s">
        <v>39</v>
      </c>
      <c r="B10" s="53">
        <v>7</v>
      </c>
      <c r="C10" s="53" t="s">
        <v>133</v>
      </c>
      <c r="D10" s="54" t="s">
        <v>51</v>
      </c>
      <c r="E10" s="55"/>
      <c r="F10" s="53">
        <v>41</v>
      </c>
      <c r="G10" s="53" t="s">
        <v>134</v>
      </c>
      <c r="H10" s="53" t="s">
        <v>60</v>
      </c>
    </row>
    <row r="11" spans="1:8" ht="26.25" customHeight="1" thickBot="1">
      <c r="A11" s="68" t="s">
        <v>39</v>
      </c>
      <c r="B11" s="53">
        <v>8</v>
      </c>
      <c r="C11" s="53" t="s">
        <v>135</v>
      </c>
      <c r="D11" s="54" t="s">
        <v>53</v>
      </c>
      <c r="E11" s="55" t="s">
        <v>39</v>
      </c>
      <c r="F11" s="53">
        <v>42</v>
      </c>
      <c r="G11" s="53" t="s">
        <v>136</v>
      </c>
      <c r="H11" s="53" t="s">
        <v>62</v>
      </c>
    </row>
    <row r="12" spans="1:8" ht="26.25" customHeight="1" thickBot="1">
      <c r="A12" s="68" t="s">
        <v>39</v>
      </c>
      <c r="B12" s="53">
        <v>9</v>
      </c>
      <c r="C12" s="53" t="s">
        <v>137</v>
      </c>
      <c r="D12" s="54" t="s">
        <v>138</v>
      </c>
      <c r="E12" s="55" t="s">
        <v>39</v>
      </c>
      <c r="F12" s="53">
        <v>43</v>
      </c>
      <c r="G12" s="53" t="s">
        <v>139</v>
      </c>
      <c r="H12" s="53" t="s">
        <v>64</v>
      </c>
    </row>
    <row r="13" spans="1:8" ht="26.25" customHeight="1" thickBot="1">
      <c r="A13" s="69"/>
      <c r="B13" s="53">
        <v>10</v>
      </c>
      <c r="C13" s="53" t="s">
        <v>140</v>
      </c>
      <c r="D13" s="54" t="s">
        <v>57</v>
      </c>
      <c r="E13" s="53" t="s">
        <v>39</v>
      </c>
      <c r="F13" s="53">
        <v>44</v>
      </c>
      <c r="G13" s="53" t="s">
        <v>141</v>
      </c>
      <c r="H13" s="53" t="s">
        <v>65</v>
      </c>
    </row>
    <row r="14" spans="1:8" ht="26.25" customHeight="1" thickBot="1">
      <c r="A14" s="68" t="s">
        <v>142</v>
      </c>
      <c r="B14" s="53">
        <v>11</v>
      </c>
      <c r="C14" s="53" t="s">
        <v>143</v>
      </c>
      <c r="D14" s="54" t="s">
        <v>59</v>
      </c>
      <c r="E14" s="55" t="s">
        <v>144</v>
      </c>
      <c r="F14" s="53">
        <v>45</v>
      </c>
      <c r="G14" s="53" t="s">
        <v>145</v>
      </c>
      <c r="H14" s="53" t="s">
        <v>66</v>
      </c>
    </row>
    <row r="15" spans="1:8" ht="26.25" customHeight="1" thickBot="1">
      <c r="A15" s="68"/>
      <c r="B15" s="53">
        <v>12</v>
      </c>
      <c r="C15" s="53" t="s">
        <v>146</v>
      </c>
      <c r="D15" s="54" t="s">
        <v>61</v>
      </c>
      <c r="E15" s="55"/>
      <c r="F15" s="53">
        <v>46</v>
      </c>
      <c r="G15" s="53" t="s">
        <v>147</v>
      </c>
      <c r="H15" s="53" t="s">
        <v>67</v>
      </c>
    </row>
    <row r="16" spans="1:8" ht="26.25" customHeight="1" thickBot="1">
      <c r="A16" s="68"/>
      <c r="B16" s="53">
        <v>13</v>
      </c>
      <c r="C16" s="53" t="s">
        <v>148</v>
      </c>
      <c r="D16" s="54" t="s">
        <v>63</v>
      </c>
      <c r="E16" s="55" t="s">
        <v>39</v>
      </c>
      <c r="F16" s="53">
        <v>47</v>
      </c>
      <c r="G16" s="53" t="s">
        <v>149</v>
      </c>
      <c r="H16" s="53" t="s">
        <v>68</v>
      </c>
    </row>
    <row r="17" spans="1:8" ht="26.25" customHeight="1" thickBot="1">
      <c r="A17" s="68" t="s">
        <v>39</v>
      </c>
      <c r="B17" s="53">
        <v>14</v>
      </c>
      <c r="C17" s="53" t="s">
        <v>150</v>
      </c>
      <c r="D17" s="54" t="s">
        <v>151</v>
      </c>
      <c r="E17" s="53" t="s">
        <v>39</v>
      </c>
      <c r="F17" s="53">
        <v>48</v>
      </c>
      <c r="G17" s="53" t="s">
        <v>152</v>
      </c>
      <c r="H17" s="53" t="s">
        <v>69</v>
      </c>
    </row>
    <row r="18" spans="1:8" ht="26.25" customHeight="1" thickBot="1">
      <c r="A18" s="68" t="s">
        <v>39</v>
      </c>
      <c r="B18" s="53">
        <v>15</v>
      </c>
      <c r="C18" s="53" t="s">
        <v>201</v>
      </c>
      <c r="D18" s="54" t="s">
        <v>202</v>
      </c>
      <c r="E18" s="55" t="s">
        <v>153</v>
      </c>
      <c r="F18" s="53">
        <v>49</v>
      </c>
      <c r="G18" s="53" t="s">
        <v>154</v>
      </c>
      <c r="H18" s="53" t="s">
        <v>71</v>
      </c>
    </row>
    <row r="19" spans="1:8" ht="26.25" customHeight="1" thickBot="1">
      <c r="A19" s="68" t="s">
        <v>39</v>
      </c>
      <c r="B19" s="53">
        <v>16</v>
      </c>
      <c r="C19" s="53" t="s">
        <v>208</v>
      </c>
      <c r="D19" s="54" t="s">
        <v>209</v>
      </c>
      <c r="E19" s="55"/>
      <c r="F19" s="53">
        <v>50</v>
      </c>
      <c r="G19" s="53" t="s">
        <v>155</v>
      </c>
      <c r="H19" s="53" t="s">
        <v>73</v>
      </c>
    </row>
    <row r="20" spans="1:8" ht="26.25" customHeight="1" thickBot="1">
      <c r="A20" s="68" t="s">
        <v>39</v>
      </c>
      <c r="B20" s="53">
        <v>17</v>
      </c>
      <c r="C20" s="53" t="s">
        <v>226</v>
      </c>
      <c r="D20" s="54" t="s">
        <v>227</v>
      </c>
      <c r="E20" s="55" t="s">
        <v>39</v>
      </c>
      <c r="F20" s="53">
        <v>51</v>
      </c>
      <c r="G20" s="53" t="s">
        <v>229</v>
      </c>
      <c r="H20" s="53" t="s">
        <v>230</v>
      </c>
    </row>
    <row r="21" spans="1:8" ht="26.25" customHeight="1" thickBot="1">
      <c r="A21" s="68" t="s">
        <v>39</v>
      </c>
      <c r="B21" s="53">
        <v>18</v>
      </c>
      <c r="C21" s="53" t="s">
        <v>228</v>
      </c>
      <c r="D21" s="54" t="s">
        <v>70</v>
      </c>
      <c r="E21" s="120" t="s">
        <v>39</v>
      </c>
      <c r="F21" s="53">
        <v>52</v>
      </c>
      <c r="G21" s="53" t="s">
        <v>156</v>
      </c>
      <c r="H21" s="53" t="s">
        <v>77</v>
      </c>
    </row>
    <row r="22" spans="1:8" ht="26.25" customHeight="1" thickBot="1">
      <c r="A22" s="69" t="s">
        <v>39</v>
      </c>
      <c r="B22" s="53">
        <v>19</v>
      </c>
      <c r="C22" s="53" t="s">
        <v>158</v>
      </c>
      <c r="D22" s="54" t="s">
        <v>72</v>
      </c>
      <c r="E22" s="119"/>
      <c r="F22" s="53">
        <v>53</v>
      </c>
      <c r="G22" s="53" t="s">
        <v>157</v>
      </c>
      <c r="H22" s="53" t="s">
        <v>79</v>
      </c>
    </row>
    <row r="23" spans="1:8" ht="26.25" customHeight="1" thickBot="1">
      <c r="A23" s="68" t="s">
        <v>74</v>
      </c>
      <c r="B23" s="53">
        <v>20</v>
      </c>
      <c r="C23" s="53" t="s">
        <v>161</v>
      </c>
      <c r="D23" s="54" t="s">
        <v>75</v>
      </c>
      <c r="E23" s="55" t="s">
        <v>159</v>
      </c>
      <c r="F23" s="53">
        <v>54</v>
      </c>
      <c r="G23" s="53" t="s">
        <v>160</v>
      </c>
      <c r="H23" s="53" t="s">
        <v>81</v>
      </c>
    </row>
    <row r="24" spans="1:8" ht="26.25" customHeight="1" thickBot="1">
      <c r="A24" s="68"/>
      <c r="B24" s="53">
        <v>21</v>
      </c>
      <c r="C24" s="53" t="s">
        <v>163</v>
      </c>
      <c r="D24" s="54" t="s">
        <v>76</v>
      </c>
      <c r="E24" s="55" t="s">
        <v>39</v>
      </c>
      <c r="F24" s="53">
        <v>55</v>
      </c>
      <c r="G24" s="53" t="s">
        <v>162</v>
      </c>
      <c r="H24" s="53" t="s">
        <v>83</v>
      </c>
    </row>
    <row r="25" spans="1:8" ht="26.25" customHeight="1" thickBot="1">
      <c r="A25" s="68"/>
      <c r="B25" s="53">
        <v>22</v>
      </c>
      <c r="C25" s="53" t="s">
        <v>165</v>
      </c>
      <c r="D25" s="54" t="s">
        <v>78</v>
      </c>
      <c r="E25" s="55" t="s">
        <v>39</v>
      </c>
      <c r="F25" s="53">
        <v>56</v>
      </c>
      <c r="G25" s="53" t="s">
        <v>164</v>
      </c>
      <c r="H25" s="53" t="s">
        <v>85</v>
      </c>
    </row>
    <row r="26" spans="1:8" ht="26.25" customHeight="1" thickBot="1">
      <c r="A26" s="68" t="s">
        <v>39</v>
      </c>
      <c r="B26" s="53">
        <v>23</v>
      </c>
      <c r="C26" s="53" t="s">
        <v>167</v>
      </c>
      <c r="D26" s="54" t="s">
        <v>80</v>
      </c>
      <c r="E26" s="55" t="s">
        <v>39</v>
      </c>
      <c r="F26" s="53">
        <v>57</v>
      </c>
      <c r="G26" s="53" t="s">
        <v>166</v>
      </c>
      <c r="H26" s="53" t="s">
        <v>87</v>
      </c>
    </row>
    <row r="27" spans="1:8" ht="26.25" customHeight="1" thickBot="1">
      <c r="A27" s="69" t="s">
        <v>39</v>
      </c>
      <c r="B27" s="53">
        <v>24</v>
      </c>
      <c r="C27" s="53" t="s">
        <v>169</v>
      </c>
      <c r="D27" s="54" t="s">
        <v>82</v>
      </c>
      <c r="E27" s="55" t="s">
        <v>39</v>
      </c>
      <c r="F27" s="53">
        <v>58</v>
      </c>
      <c r="G27" s="53" t="s">
        <v>168</v>
      </c>
      <c r="H27" s="53" t="s">
        <v>89</v>
      </c>
    </row>
    <row r="28" spans="1:8" ht="26.25" customHeight="1" thickBot="1">
      <c r="A28" s="68" t="s">
        <v>171</v>
      </c>
      <c r="B28" s="53">
        <v>25</v>
      </c>
      <c r="C28" s="53" t="s">
        <v>172</v>
      </c>
      <c r="D28" s="54" t="s">
        <v>84</v>
      </c>
      <c r="E28" s="56" t="s">
        <v>39</v>
      </c>
      <c r="F28" s="53">
        <v>59</v>
      </c>
      <c r="G28" s="53" t="s">
        <v>170</v>
      </c>
      <c r="H28" s="53" t="s">
        <v>91</v>
      </c>
    </row>
    <row r="29" spans="1:8" ht="26.25" customHeight="1" thickBot="1">
      <c r="A29" s="68"/>
      <c r="B29" s="53">
        <v>26</v>
      </c>
      <c r="C29" s="53" t="s">
        <v>174</v>
      </c>
      <c r="D29" s="54" t="s">
        <v>86</v>
      </c>
      <c r="E29" s="56" t="s">
        <v>39</v>
      </c>
      <c r="F29" s="53">
        <v>60</v>
      </c>
      <c r="G29" s="53" t="s">
        <v>173</v>
      </c>
      <c r="H29" s="53" t="s">
        <v>93</v>
      </c>
    </row>
    <row r="30" spans="1:8" ht="26.25" customHeight="1" thickBot="1" thickTop="1">
      <c r="A30" s="68"/>
      <c r="B30" s="53">
        <v>27</v>
      </c>
      <c r="C30" s="53" t="s">
        <v>175</v>
      </c>
      <c r="D30" s="121" t="s">
        <v>88</v>
      </c>
      <c r="E30" s="122"/>
      <c r="F30" s="53">
        <v>61</v>
      </c>
      <c r="G30" s="53" t="s">
        <v>94</v>
      </c>
      <c r="H30" s="53" t="s">
        <v>95</v>
      </c>
    </row>
    <row r="31" spans="1:8" ht="26.25" customHeight="1" thickBot="1">
      <c r="A31" s="68"/>
      <c r="B31" s="53">
        <v>28</v>
      </c>
      <c r="C31" s="53" t="s">
        <v>177</v>
      </c>
      <c r="D31" s="54" t="s">
        <v>90</v>
      </c>
      <c r="E31" s="159" t="s">
        <v>176</v>
      </c>
      <c r="F31" s="160"/>
      <c r="G31" s="160"/>
      <c r="H31" s="161"/>
    </row>
    <row r="32" spans="1:8" ht="26.25" customHeight="1" thickBot="1">
      <c r="A32" s="69"/>
      <c r="B32" s="53">
        <v>29</v>
      </c>
      <c r="C32" s="53" t="s">
        <v>178</v>
      </c>
      <c r="D32" s="54" t="s">
        <v>92</v>
      </c>
      <c r="E32" s="162"/>
      <c r="F32" s="163"/>
      <c r="G32" s="163"/>
      <c r="H32" s="164"/>
    </row>
    <row r="33" spans="1:8" ht="26.25" customHeight="1" thickBot="1">
      <c r="A33" s="68" t="s">
        <v>179</v>
      </c>
      <c r="B33" s="53">
        <v>30</v>
      </c>
      <c r="C33" s="53" t="s">
        <v>180</v>
      </c>
      <c r="D33" s="54" t="s">
        <v>38</v>
      </c>
      <c r="E33" s="162"/>
      <c r="F33" s="163"/>
      <c r="G33" s="163"/>
      <c r="H33" s="164"/>
    </row>
    <row r="34" spans="1:8" ht="26.25" customHeight="1" thickBot="1">
      <c r="A34" s="68"/>
      <c r="B34" s="53">
        <v>31</v>
      </c>
      <c r="C34" s="53" t="s">
        <v>181</v>
      </c>
      <c r="D34" s="54" t="s">
        <v>41</v>
      </c>
      <c r="E34" s="162"/>
      <c r="F34" s="163"/>
      <c r="G34" s="163"/>
      <c r="H34" s="164"/>
    </row>
    <row r="35" spans="1:8" ht="26.25" customHeight="1" thickBot="1">
      <c r="A35" s="68"/>
      <c r="B35" s="53">
        <v>32</v>
      </c>
      <c r="C35" s="53" t="s">
        <v>182</v>
      </c>
      <c r="D35" s="54" t="s">
        <v>43</v>
      </c>
      <c r="E35" s="162"/>
      <c r="F35" s="163"/>
      <c r="G35" s="163"/>
      <c r="H35" s="164"/>
    </row>
    <row r="36" spans="1:8" ht="26.25" customHeight="1" thickBot="1">
      <c r="A36" s="68" t="s">
        <v>39</v>
      </c>
      <c r="B36" s="53">
        <v>33</v>
      </c>
      <c r="C36" s="53" t="s">
        <v>183</v>
      </c>
      <c r="D36" s="54" t="s">
        <v>45</v>
      </c>
      <c r="E36" s="162"/>
      <c r="F36" s="163"/>
      <c r="G36" s="163"/>
      <c r="H36" s="164"/>
    </row>
    <row r="37" spans="1:8" ht="26.25" customHeight="1" thickBot="1">
      <c r="A37" s="69" t="s">
        <v>39</v>
      </c>
      <c r="B37" s="53">
        <v>34</v>
      </c>
      <c r="C37" s="53" t="s">
        <v>184</v>
      </c>
      <c r="D37" s="54" t="s">
        <v>47</v>
      </c>
      <c r="E37" s="165"/>
      <c r="F37" s="166"/>
      <c r="G37" s="166"/>
      <c r="H37" s="167"/>
    </row>
    <row r="38" ht="16.5">
      <c r="A38" s="70"/>
    </row>
  </sheetData>
  <sheetProtection password="DDF9" sheet="1"/>
  <mergeCells count="3">
    <mergeCell ref="A1:H1"/>
    <mergeCell ref="A2:H2"/>
    <mergeCell ref="E31:H37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PER1</dc:creator>
  <cp:keywords/>
  <dc:description/>
  <cp:lastModifiedBy>ASUSB85MG</cp:lastModifiedBy>
  <cp:lastPrinted>2016-12-09T01:45:54Z</cp:lastPrinted>
  <dcterms:created xsi:type="dcterms:W3CDTF">2003-01-06T02:19:21Z</dcterms:created>
  <dcterms:modified xsi:type="dcterms:W3CDTF">2016-12-09T01:48:29Z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